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RV0\Share$\отдел ТПОМС\Комиссия по разработке ТПОМС\Комиссия 2023 год\Протокол № 18 от 12.12.2023\Приложение к вопросу № 18-04 от 12.12.2023 (ТПОМС_2023-2025)\Таблицы к ТПГГ\"/>
    </mc:Choice>
  </mc:AlternateContent>
  <bookViews>
    <workbookView xWindow="0" yWindow="0" windowWidth="28800" windowHeight="11400"/>
  </bookViews>
  <sheets>
    <sheet name="Прил_2" sheetId="1" r:id="rId1"/>
  </sheets>
  <externalReferences>
    <externalReference r:id="rId2"/>
  </externalReferences>
  <definedNames>
    <definedName name="Excel_BuiltIn_Print_Titles" localSheetId="0">Прил_2!$4:$7</definedName>
    <definedName name="_xlnm.Print_Titles" localSheetId="0">Прил_2!$4:$7</definedName>
    <definedName name="_xlnm.Print_Area" localSheetId="0">Прил_2!$A$1:$J$211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0" i="1" l="1"/>
  <c r="L100" i="1" s="1"/>
  <c r="G100" i="1" l="1"/>
  <c r="I107" i="1"/>
  <c r="I100" i="1"/>
  <c r="D100" i="1"/>
  <c r="E100" i="1" s="1"/>
  <c r="L104" i="1" l="1"/>
  <c r="I101" i="1"/>
  <c r="K108" i="1"/>
  <c r="K109" i="1"/>
  <c r="I108" i="1" l="1"/>
  <c r="G108" i="1" s="1"/>
  <c r="G101" i="1"/>
  <c r="I71" i="1"/>
  <c r="E71" i="1"/>
  <c r="D71" i="1"/>
  <c r="I70" i="1"/>
  <c r="I69" i="1"/>
  <c r="E69" i="1"/>
  <c r="D69" i="1"/>
  <c r="I67" i="1"/>
  <c r="E66" i="1"/>
  <c r="D66" i="1"/>
  <c r="I110" i="1"/>
  <c r="I65" i="1" s="1"/>
  <c r="E110" i="1"/>
  <c r="D110" i="1"/>
  <c r="D109" i="1"/>
  <c r="D105" i="1" s="1"/>
  <c r="D60" i="1" s="1"/>
  <c r="E63" i="1"/>
  <c r="N105" i="1"/>
  <c r="I105" i="1"/>
  <c r="I60" i="1" s="1"/>
  <c r="G105" i="1"/>
  <c r="G60" i="1" s="1"/>
  <c r="N104" i="1"/>
  <c r="E59" i="1"/>
  <c r="D104" i="1"/>
  <c r="D59" i="1" s="1"/>
  <c r="E56" i="1"/>
  <c r="I99" i="1"/>
  <c r="I54" i="1" s="1"/>
  <c r="G54" i="1"/>
  <c r="E99" i="1"/>
  <c r="E54" i="1" s="1"/>
  <c r="D54" i="1"/>
  <c r="I53" i="1"/>
  <c r="G53" i="1"/>
  <c r="E53" i="1"/>
  <c r="I52" i="1"/>
  <c r="G52" i="1"/>
  <c r="E52" i="1"/>
  <c r="D52" i="1"/>
  <c r="I51" i="1"/>
  <c r="G51" i="1"/>
  <c r="E51" i="1"/>
  <c r="D51" i="1"/>
  <c r="I50" i="1"/>
  <c r="G50" i="1"/>
  <c r="E50" i="1"/>
  <c r="D50" i="1"/>
  <c r="I49" i="1"/>
  <c r="G49" i="1"/>
  <c r="E49" i="1"/>
  <c r="I48" i="1"/>
  <c r="G48" i="1"/>
  <c r="E48" i="1"/>
  <c r="D48" i="1"/>
  <c r="I47" i="1"/>
  <c r="G47" i="1"/>
  <c r="E47" i="1"/>
  <c r="D47" i="1"/>
  <c r="I91" i="1"/>
  <c r="I46" i="1" s="1"/>
  <c r="G46" i="1"/>
  <c r="E91" i="1"/>
  <c r="E46" i="1" s="1"/>
  <c r="D91" i="1"/>
  <c r="D46" i="1" s="1"/>
  <c r="I90" i="1"/>
  <c r="I45" i="1" s="1"/>
  <c r="G45" i="1"/>
  <c r="E90" i="1"/>
  <c r="E45" i="1" s="1"/>
  <c r="D90" i="1"/>
  <c r="D45" i="1" s="1"/>
  <c r="I89" i="1"/>
  <c r="I44" i="1" s="1"/>
  <c r="G44" i="1"/>
  <c r="E89" i="1"/>
  <c r="E44" i="1" s="1"/>
  <c r="D89" i="1"/>
  <c r="D44" i="1" s="1"/>
  <c r="I88" i="1"/>
  <c r="I43" i="1" s="1"/>
  <c r="G43" i="1"/>
  <c r="E88" i="1"/>
  <c r="E43" i="1" s="1"/>
  <c r="D88" i="1"/>
  <c r="I87" i="1"/>
  <c r="I42" i="1" s="1"/>
  <c r="G42" i="1"/>
  <c r="E87" i="1"/>
  <c r="E42" i="1" s="1"/>
  <c r="D87" i="1"/>
  <c r="D42" i="1" s="1"/>
  <c r="I86" i="1"/>
  <c r="I41" i="1" s="1"/>
  <c r="G41" i="1"/>
  <c r="E86" i="1"/>
  <c r="E41" i="1" s="1"/>
  <c r="D86" i="1"/>
  <c r="E85" i="1"/>
  <c r="E40" i="1" s="1"/>
  <c r="D85" i="1"/>
  <c r="D40" i="1" s="1"/>
  <c r="I82" i="1"/>
  <c r="I37" i="1" s="1"/>
  <c r="G37" i="1"/>
  <c r="E82" i="1"/>
  <c r="E37" i="1" s="1"/>
  <c r="D82" i="1"/>
  <c r="I78" i="1"/>
  <c r="G78" i="1"/>
  <c r="G71" i="1"/>
  <c r="G70" i="1"/>
  <c r="E70" i="1"/>
  <c r="D70" i="1"/>
  <c r="G69" i="1"/>
  <c r="G67" i="1"/>
  <c r="E67" i="1"/>
  <c r="D67" i="1"/>
  <c r="I66" i="1"/>
  <c r="G66" i="1"/>
  <c r="G65" i="1"/>
  <c r="E65" i="1"/>
  <c r="D65" i="1"/>
  <c r="I64" i="1"/>
  <c r="G64" i="1"/>
  <c r="E64" i="1"/>
  <c r="D63" i="1"/>
  <c r="E60" i="1"/>
  <c r="E58" i="1"/>
  <c r="I57" i="1"/>
  <c r="G57" i="1"/>
  <c r="E57" i="1"/>
  <c r="D57" i="1"/>
  <c r="D56" i="1"/>
  <c r="D53" i="1"/>
  <c r="D49" i="1"/>
  <c r="D43" i="1"/>
  <c r="D41" i="1"/>
  <c r="D37" i="1"/>
  <c r="H22" i="1"/>
  <c r="F22" i="1"/>
  <c r="F8" i="1" s="1"/>
  <c r="F199" i="1" s="1"/>
  <c r="E22" i="1"/>
  <c r="D22" i="1"/>
  <c r="H8" i="1"/>
  <c r="H199" i="1" s="1"/>
  <c r="D55" i="1" l="1"/>
  <c r="D107" i="1"/>
  <c r="D62" i="1" s="1"/>
  <c r="D64" i="1"/>
  <c r="G85" i="1"/>
  <c r="I85" i="1"/>
  <c r="E55" i="1"/>
  <c r="G40" i="1"/>
  <c r="I40" i="1"/>
  <c r="D103" i="1" l="1"/>
  <c r="L102" i="1" s="1"/>
  <c r="D58" i="1"/>
  <c r="I63" i="1"/>
  <c r="G63" i="1"/>
  <c r="I56" i="1" l="1"/>
  <c r="I104" i="1"/>
  <c r="E107" i="1" l="1"/>
  <c r="E62" i="1" s="1"/>
  <c r="G107" i="1"/>
  <c r="G62" i="1" s="1"/>
  <c r="L107" i="1"/>
  <c r="O104" i="1"/>
  <c r="I59" i="1"/>
  <c r="I62" i="1"/>
  <c r="I103" i="1"/>
  <c r="I55" i="1"/>
  <c r="G56" i="1"/>
  <c r="G104" i="1"/>
  <c r="G55" i="1" l="1"/>
  <c r="G103" i="1"/>
  <c r="L105" i="1" s="1"/>
  <c r="I58" i="1"/>
  <c r="I36" i="1" s="1"/>
  <c r="L103" i="1"/>
  <c r="I80" i="1"/>
  <c r="L81" i="1" s="1"/>
  <c r="O105" i="1"/>
  <c r="G59" i="1"/>
  <c r="G58" i="1" l="1"/>
  <c r="G36" i="1" s="1"/>
  <c r="G199" i="1" s="1"/>
  <c r="G80" i="1"/>
  <c r="L82" i="1" s="1"/>
  <c r="L36" i="1"/>
  <c r="I199" i="1"/>
  <c r="J8" i="1" s="1"/>
  <c r="J36" i="1" s="1"/>
</calcChain>
</file>

<file path=xl/comments1.xml><?xml version="1.0" encoding="utf-8"?>
<comments xmlns="http://schemas.openxmlformats.org/spreadsheetml/2006/main">
  <authors>
    <author>kazanceva</author>
  </authors>
  <commentList>
    <comment ref="K100" authorId="0" shapeId="0">
      <text>
        <r>
          <rPr>
            <b/>
            <sz val="9"/>
            <color indexed="81"/>
            <rFont val="Tahoma"/>
            <family val="2"/>
            <charset val="204"/>
          </rPr>
          <t>kazanceva:</t>
        </r>
        <r>
          <rPr>
            <sz val="9"/>
            <color indexed="81"/>
            <rFont val="Tahoma"/>
            <family val="2"/>
            <charset val="204"/>
          </rPr>
          <t xml:space="preserve">
онкология вся в спец.помощь</t>
        </r>
      </text>
    </comment>
  </commentList>
</comments>
</file>

<file path=xl/sharedStrings.xml><?xml version="1.0" encoding="utf-8"?>
<sst xmlns="http://schemas.openxmlformats.org/spreadsheetml/2006/main" count="1214" uniqueCount="282">
  <si>
    <t>Приложение 2</t>
  </si>
  <si>
    <t>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на 2023 год</t>
  </si>
  <si>
    <t>Виды и условия оказания медицинской помощи</t>
  </si>
  <si>
    <t>N строки</t>
  </si>
  <si>
    <t>Единица измерения</t>
  </si>
  <si>
    <t>Объем медицинской помощи в расчете на одного жителя (норматив объемов предоставления медицинской помощи в расчете на одно застрахованное лицо)</t>
  </si>
  <si>
    <t>Стоимость единицы объема медицинской помощи (норматив финансовых затрат на единицу объема предоставления медицинской помощи)</t>
  </si>
  <si>
    <t>Подушевые нормативы финансирования территориальной программы</t>
  </si>
  <si>
    <t>Стоимость территориальной программы по источникам ее финансового обеспечения</t>
  </si>
  <si>
    <t>руб.</t>
  </si>
  <si>
    <t>тыс. руб.</t>
  </si>
  <si>
    <t>в % к итогу</t>
  </si>
  <si>
    <t>за счет средств бюджета субъекта РФ</t>
  </si>
  <si>
    <t>за счет средств ОМС</t>
  </si>
  <si>
    <t>I. Медицинская помощь, предоставляемая за счет консолидированного бюджета субъекта Российской Федерации, в том числе &lt;*&gt;:</t>
  </si>
  <si>
    <t>X</t>
  </si>
  <si>
    <t>1. Скорая медицинская помощь, включая скорую специализированную медицинскую помощь, не входящая в территориальную программу ОМС &lt;**&gt;, в том числе:</t>
  </si>
  <si>
    <t>вызов</t>
  </si>
  <si>
    <t>не идентифицированным и не застрахованным в системе ОМС лицам</t>
  </si>
  <si>
    <t>скорая медицинская помощь при санитарно-авиационной эвакуации</t>
  </si>
  <si>
    <t>0</t>
  </si>
  <si>
    <t>2. Первичная медико-санитарная помощь, предоставляемая:</t>
  </si>
  <si>
    <t>2.1 в амбулаторных условиях:</t>
  </si>
  <si>
    <t>2.1.1 с профилактической и иными целями &lt;***&gt;, в том числе:</t>
  </si>
  <si>
    <t>посещение</t>
  </si>
  <si>
    <t>7.1</t>
  </si>
  <si>
    <t>2.1.2 в связи с заболеваниями - обращений &lt;****&gt;, в том числе:</t>
  </si>
  <si>
    <t>обращение</t>
  </si>
  <si>
    <t>8.1</t>
  </si>
  <si>
    <t>2.2 в условиях дневных стационаров &lt;*****&gt;, в том числе:</t>
  </si>
  <si>
    <t>случай лечения</t>
  </si>
  <si>
    <t>9.1</t>
  </si>
  <si>
    <t>3. В условиях дневных стационаров (первичная медико-санитарная помощь, специализированная медицинская помощь) &lt;******&gt;, в том числе:</t>
  </si>
  <si>
    <t>10.1</t>
  </si>
  <si>
    <t>4. Специализированная, в том числе высокотехнологичная, медицинская помощь</t>
  </si>
  <si>
    <t>4.1 в условиях дневных стационаров &lt;*****&gt;, в том числе:</t>
  </si>
  <si>
    <t>12.1</t>
  </si>
  <si>
    <t>4.2 в условиях круглосуточных стационаров, в том числе:</t>
  </si>
  <si>
    <t>случай госпитализаций</t>
  </si>
  <si>
    <t>13.1</t>
  </si>
  <si>
    <t>5. Паллиативная медицинская помощь:</t>
  </si>
  <si>
    <t>5.1. первичная медицинская помощь, в том числе доврачебная и врачебная &lt;*******&gt;, всего, в том числе:</t>
  </si>
  <si>
    <t>посещение по паллиативной медицинской помощи без учета посещений на дому патронажными бригадами</t>
  </si>
  <si>
    <t>15.1</t>
  </si>
  <si>
    <t>посещения на дому выездными патронажными бригадами</t>
  </si>
  <si>
    <t>15.2</t>
  </si>
  <si>
    <t>5.2. оказываемая в стационарных условиях (включая койки паллиативной медицинской помощи и койки сестринского ухода)</t>
  </si>
  <si>
    <t>койко-день</t>
  </si>
  <si>
    <t>0,092</t>
  </si>
  <si>
    <t>5.3 оказываемая в условиях дневного стационара</t>
  </si>
  <si>
    <t>16.1</t>
  </si>
  <si>
    <t>6. Иные государственные и муниципальные услуги (работы)</t>
  </si>
  <si>
    <t>17</t>
  </si>
  <si>
    <t>7. Высокотехнологичная медицинская помощь, оказываемая в медицинских организациях субъекта РФ</t>
  </si>
  <si>
    <t>II. Средства консолидированного бюджета субъекта Российской Федерации на приобретение медицинского оборудования для медицинских организаций, работающих в системе ОМС &lt;********&gt;</t>
  </si>
  <si>
    <t>III. Медицинская помощь в рамках территориальной программы ОМС:</t>
  </si>
  <si>
    <t>1. Скорая, в том числе скорая специализированная, медицинская помощь (сумма строк 37 + 51 + 67)</t>
  </si>
  <si>
    <t>2. Первичная медико-санитарная помощь, за исключением медицинской реабилитации</t>
  </si>
  <si>
    <t>2.1 В амбулаторных условиях:</t>
  </si>
  <si>
    <t>2.1.1 посещения с профилактическими и иными целями, всего (сумма строк 39.1 + 53.1 + 69.1), из них:</t>
  </si>
  <si>
    <t>23.1</t>
  </si>
  <si>
    <t>посещения/комплексные посещения</t>
  </si>
  <si>
    <t>для проведения профилактических медицинских осмотров (сумма строк 39.1.1 + 53.1.1 + 69.1.1)</t>
  </si>
  <si>
    <t>23.1.1</t>
  </si>
  <si>
    <t>комплексное посещение</t>
  </si>
  <si>
    <t>для проведения диспансеризации, всего (сумма строк 39.1.2 + 53.1.2 + 69.1.2), в том числе:</t>
  </si>
  <si>
    <t>23.1.2</t>
  </si>
  <si>
    <t>для проведения углубленной диспансеризации (сумма строк 39.1.2.1 + 53.1.2.1 + 69.1.2.1)</t>
  </si>
  <si>
    <t>23.1.2.1</t>
  </si>
  <si>
    <t>для посещений с иными целями (сумма строк 39.1.3 + 53.1.3 + 69.1.3)</t>
  </si>
  <si>
    <t>23.1.3</t>
  </si>
  <si>
    <t>посещения</t>
  </si>
  <si>
    <t>2.1.2 в неотложной форме (сумма строк 39.2 + 53.2 + 69.2)</t>
  </si>
  <si>
    <t>23.2</t>
  </si>
  <si>
    <t>2.1.3 в связи с заболеваниями (обращений), всего (сумма строк 39.3 + 53.3 + 69.3), из них проведение следующих отдельных диагностических (лабораторных) исследований в рамках базовой программы обязательного медицинского страхования:</t>
  </si>
  <si>
    <t>23.3</t>
  </si>
  <si>
    <t>компьютерная томография (сумма строк 39.3.1 + 53.3.1 + 69.3.1)</t>
  </si>
  <si>
    <t>23.3.1</t>
  </si>
  <si>
    <t>исследования</t>
  </si>
  <si>
    <t>магнитно-резонансная томография (сумма строк 39.3.2 + 53.3.2 + 69.3.2)</t>
  </si>
  <si>
    <t>23.3.2</t>
  </si>
  <si>
    <t>ультразвуковое исследование сердечно-сосудистой системы (сумма строк 39.3.3 + 53.3.3 + 69.3.3)</t>
  </si>
  <si>
    <t>23.3.3</t>
  </si>
  <si>
    <t>эндоскопическое диагностическое исследование (сумма строк 39.3.4 + 53.3.4 + 69.3.4)</t>
  </si>
  <si>
    <t>23.3.4</t>
  </si>
  <si>
    <t>молекулярно-генетическое исследование с целью диагностики онкологических заболеваний (сумма строк 39.3.5 + 535.3.5 + 69.3.5)</t>
  </si>
  <si>
    <t>23.3.5</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</si>
  <si>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 (сумма строк 39.3.6 + 53.3.6 + 69.3.6)</t>
  </si>
  <si>
    <t>23.3.6</t>
  </si>
  <si>
    <t>тестирование на выявление новой коронавирусной инфекции (COVID-19) (сумма строк 39.3.7 + 53.3.7 + 69.3.7)</t>
  </si>
  <si>
    <t>23.3.7</t>
  </si>
  <si>
    <t>диспансерное наблюдение (сумма строк 39.4 + 53.4 + 69.4)</t>
  </si>
  <si>
    <t>23.4</t>
  </si>
  <si>
    <t>2.2 В условиях дневных стационаров, за исключением медицинской реабилитации (сумма строк 40 + 54 + 70), в том числе:</t>
  </si>
  <si>
    <t>первичка</t>
  </si>
  <si>
    <t>2.2.1 медицинская помощь по профилю "онкология" (сумму строк 40.1 + 54.1 + 70.1)</t>
  </si>
  <si>
    <t>24.1</t>
  </si>
  <si>
    <t>2.2.2 при экстракорпоральном оплодотворении (сумма строк 40.2 + 54.2 + 70.2)</t>
  </si>
  <si>
    <t>24.2</t>
  </si>
  <si>
    <t>случай</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</si>
  <si>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(сумма строк 24 + 27), в том числе:</t>
  </si>
  <si>
    <t>3.1) для медицинской помощи по профилю "онкология", в том числе: (сумма строк 24.1 + 27.1)</t>
  </si>
  <si>
    <t>25.1</t>
  </si>
  <si>
    <t>3.2) для медицинской помощи при экстракорпоральном оплодотворении: (сумма строк 24.2 + 27.2)</t>
  </si>
  <si>
    <t>25.2</t>
  </si>
  <si>
    <t>4. Специализированная, включая высокотехнологичную, медицинская помощь, в том числе:</t>
  </si>
  <si>
    <t>4.1 в условиях дневных стационаров, за исключением медицинской реабилитации (сумма строк 43 + 57 + 73), включая:</t>
  </si>
  <si>
    <t>4.1.1 медицинскую помощь по профилю "онкология" (сумма строк 43.1 + 57.1 + 73.1):</t>
  </si>
  <si>
    <t>27.1</t>
  </si>
  <si>
    <t>4.1.2 медицинскую помощь при экстракорпоральном оплодотворении (сумма строк 43.2 + 57.2 + 73.2)</t>
  </si>
  <si>
    <t>27.2</t>
  </si>
  <si>
    <t>4.2 в условиях круглосуточного стационара, за исключением медицинской реабилитации (сумма строк 44 + 58 + 74), в том числе:</t>
  </si>
  <si>
    <t>случай госпитализации</t>
  </si>
  <si>
    <t>4.2.1 медицинская помощь по профилю "онкология" (сумма строк 44.1 + 58.1 + 74.1)</t>
  </si>
  <si>
    <t>28.1</t>
  </si>
  <si>
    <t>4.2.2 высокотехнологичная медицинская помощь (сумма строк 44.2 + 58.2 + 74.2)</t>
  </si>
  <si>
    <t>28.2</t>
  </si>
  <si>
    <t>5. Медицинская реабилитация:</t>
  </si>
  <si>
    <t>5.1 В амбулаторных условиях (сумма строк 46+60+76)</t>
  </si>
  <si>
    <t>комплексные посещения</t>
  </si>
  <si>
    <t>5.2 В условиях дневных стационаров (первичная медико-санитарная помощь, специализированная медицинская помощь) (сумма строк 47+61+77)</t>
  </si>
  <si>
    <t>5.3 Специализированная, в том числе высокотехнологичная, медицинская помощь в условиях круглосуточного стационара (сумма строк 48+62+78)</t>
  </si>
  <si>
    <t>6. паллиативная медицинская помощь &lt;*********&gt;</t>
  </si>
  <si>
    <t>6.1 первичная медицинская помощь, в том числе доврачебная и врачебная &lt;*******&gt;, всего (равно строке 63.1), в том числе:</t>
  </si>
  <si>
    <t>33.1.</t>
  </si>
  <si>
    <t>посещений</t>
  </si>
  <si>
    <t>0.0</t>
  </si>
  <si>
    <t>6.1.1 посещение по паллиативной медицинской помощи без учета посещений на дому патронажными бригадами (равно строке 63.1.1)</t>
  </si>
  <si>
    <t>33.1.1</t>
  </si>
  <si>
    <t>6.1.2 посещения на дому выездными патронажными бригадами (равно строке 63.1.2)</t>
  </si>
  <si>
    <t>33.1.2</t>
  </si>
  <si>
    <t>6.2. оказываемая в стационарных условиях (включая койки паллиативной медицинской помощи и койки сестринского ухода) (равно строке 63.2)</t>
  </si>
  <si>
    <t>33.2</t>
  </si>
  <si>
    <t>6.3 оказываемая в условиях дневного стационара (равно строке 63.3)</t>
  </si>
  <si>
    <t>33.3</t>
  </si>
  <si>
    <t>7. Расходы на ведение дела СМО (сумма строк 49+64+79)</t>
  </si>
  <si>
    <t>-</t>
  </si>
  <si>
    <t>8. Иные расходы (равно строке 65)</t>
  </si>
  <si>
    <t>из строки 20:</t>
  </si>
  <si>
    <t>1. Медицинская помощь, предоставляемая в рамках базовой программы ОМС застрахованным лицам (за счет субвенции ФОМС)</t>
  </si>
  <si>
    <t>1. Скорая, в том числе скорая специализированная, медицинская помощь</t>
  </si>
  <si>
    <t>2.1.1 посещения с профилактическими и иными целями, всего (сумма строк 39.1.1 + 39.1.2 + 39.1.3), из них:</t>
  </si>
  <si>
    <t>39.1.</t>
  </si>
  <si>
    <t>для проведения профилактических медицинских осмотров</t>
  </si>
  <si>
    <t>39.1.1</t>
  </si>
  <si>
    <t>для проведения диспансеризации, всего, в том числе:</t>
  </si>
  <si>
    <t>39.1.2</t>
  </si>
  <si>
    <t>для проведения углубленной диспансеризации</t>
  </si>
  <si>
    <t>39.1.2.1</t>
  </si>
  <si>
    <t>для посещений с иными целями</t>
  </si>
  <si>
    <t>39.1.3</t>
  </si>
  <si>
    <t>2.1.2 в неотложной форме</t>
  </si>
  <si>
    <t>39.2</t>
  </si>
  <si>
    <t>2.1.3 в связи с заболеваниями (обращений), всего, из них проведение следующих отдельных диагностических (лабораторных) исследований в рамках базовой программы обязательного медицинского страхования:</t>
  </si>
  <si>
    <t>39.3.</t>
  </si>
  <si>
    <t>компьютерная томография</t>
  </si>
  <si>
    <t>39.3.1</t>
  </si>
  <si>
    <t>магнитно-резонансная томография</t>
  </si>
  <si>
    <t>39.3.2</t>
  </si>
  <si>
    <t>ультразвуковое исследование сердечно-сосудистой системы</t>
  </si>
  <si>
    <t>39.3.3</t>
  </si>
  <si>
    <t>эндоскопическое диагностическое исследование</t>
  </si>
  <si>
    <t>39.3.4</t>
  </si>
  <si>
    <t>молекулярно-генетическое исследование с целью диагностики онкологических заболеваний</t>
  </si>
  <si>
    <t>39.3.5</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</si>
  <si>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t>
  </si>
  <si>
    <t>39.3.6</t>
  </si>
  <si>
    <t>тестирование на выявление новой коронавирусной инфекции (COVID-19)</t>
  </si>
  <si>
    <t>39.3.7</t>
  </si>
  <si>
    <t>диспансерное наблюдение</t>
  </si>
  <si>
    <t>39.4</t>
  </si>
  <si>
    <t>2.2 В условиях дневных стационаров, за исключением медицинской реабилитации &lt;*****&gt; (сумма строк 40.1 + 40.2), в том числе:</t>
  </si>
  <si>
    <t>2.2.1 для медицинской помощи по профилю "онкология"</t>
  </si>
  <si>
    <t>40.1</t>
  </si>
  <si>
    <t>2.2.2 для медицинской помощи при экстракорпоральном оплодотворении</t>
  </si>
  <si>
    <t>40.2</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</si>
  <si>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в том числе:</t>
  </si>
  <si>
    <t>3.1 для медицинской помощи по профилю "онкология"</t>
  </si>
  <si>
    <t>41.1</t>
  </si>
  <si>
    <t>3.2 для медицинской помощи при экстракорпоральном оплодотворении:</t>
  </si>
  <si>
    <t>41.2</t>
  </si>
  <si>
    <t>4.1 в условиях дневных стационаров, за исключением медицинской реабилитации</t>
  </si>
  <si>
    <t>4.1.1 для медицинской помощи по профилю "онкология"</t>
  </si>
  <si>
    <t>43.1</t>
  </si>
  <si>
    <t>4.1.2 для медицинской помощи при экстракорпоральном оплодотворении</t>
  </si>
  <si>
    <t>43.2</t>
  </si>
  <si>
    <t>82,53</t>
  </si>
  <si>
    <t>4.2 в условиях круглосуточного стационара, за исключением медицинской реабилитации , в том числе:</t>
  </si>
  <si>
    <t>4.2.1 для медицинской помощи по профилю "онкология"</t>
  </si>
  <si>
    <t>44.1</t>
  </si>
  <si>
    <t>4.2.2 высокотехнологичная медицинская помощь</t>
  </si>
  <si>
    <t>44.2</t>
  </si>
  <si>
    <t>5.1 В амбулаторных условиях</t>
  </si>
  <si>
    <t>5.2 В условиях дневных стационаров (первичная медико-санитарная помощь, специализированная медицинская помощь)</t>
  </si>
  <si>
    <t>5.3 Специализированная, в том числе высокотехнологичная, медицинская помощь в условиях круглосуточного стационара</t>
  </si>
  <si>
    <t>5. Расходы на ведение дела СМО</t>
  </si>
  <si>
    <t>2. Медицинская помощь по видам и заболеваниям, не установленным базовой программой:</t>
  </si>
  <si>
    <t>2.1.1 посещения с профилактическими и иными целями, всего, в том числе:</t>
  </si>
  <si>
    <t>53.1.1</t>
  </si>
  <si>
    <t>53.1.2</t>
  </si>
  <si>
    <t>53.1.2.1</t>
  </si>
  <si>
    <t>53.1.3</t>
  </si>
  <si>
    <t>53.3</t>
  </si>
  <si>
    <t>53.3.1</t>
  </si>
  <si>
    <t>53.3.2</t>
  </si>
  <si>
    <t>53.3.3</t>
  </si>
  <si>
    <t>53.3.4</t>
  </si>
  <si>
    <t>53.3.5</t>
  </si>
  <si>
    <t>53.3.6</t>
  </si>
  <si>
    <t>53.3.7</t>
  </si>
  <si>
    <t>53.4</t>
  </si>
  <si>
    <t>2.2 В условиях дневных стационаров, за исключением медицинской реабилитации &lt;*****&gt; (сумма строк 54.1 + 54.2), в том числе:</t>
  </si>
  <si>
    <t>случаев лечения</t>
  </si>
  <si>
    <t>54.1</t>
  </si>
  <si>
    <t>54.2</t>
  </si>
  <si>
    <t>3.1) для медицинской помощи по профилю "онкология"</t>
  </si>
  <si>
    <t>55.1</t>
  </si>
  <si>
    <t>3.2) для медицинской помощи при экстракорпоральном оплодотворении:</t>
  </si>
  <si>
    <t>55.2</t>
  </si>
  <si>
    <t>4. Специализированная, в том числе высокотехнологичная, медицинская помощь, включая медицинскую помощь:</t>
  </si>
  <si>
    <t>4.1 в условиях дневных стационаров, за исключением медицинской реабилитации, в том числе:</t>
  </si>
  <si>
    <t>57.1</t>
  </si>
  <si>
    <t>57.2</t>
  </si>
  <si>
    <t>4.2 в условиях круглосуточного стационара, за исключением медицинской реабилитации, в том числе:</t>
  </si>
  <si>
    <t>58.1</t>
  </si>
  <si>
    <t>58.2</t>
  </si>
  <si>
    <t>космплексные посещения</t>
  </si>
  <si>
    <t>6. паллиативная медицинская помощь в стационарных условиях &lt;*********&gt;</t>
  </si>
  <si>
    <t>6.1 первичная медицинская помощь, в том числе доврачебная и врачебная &lt;*******&gt;, всего, включая:</t>
  </si>
  <si>
    <t>63.1</t>
  </si>
  <si>
    <t>6.1.1 посещения по паллиативной медицинской помощи без учета посещений на дому патронажными бригадами</t>
  </si>
  <si>
    <t>63.1.1</t>
  </si>
  <si>
    <t>6.1.2 посещения на дому выездными патронажными бригадами</t>
  </si>
  <si>
    <t>63.1.2</t>
  </si>
  <si>
    <t>6.2. оказываемая в стационарных условиях (включая койки паллиативной медицинской помощи и койки сестринского ухода)</t>
  </si>
  <si>
    <t>63.2</t>
  </si>
  <si>
    <t>6.3 оказываемая в условиях дневного стационара</t>
  </si>
  <si>
    <t>63.3</t>
  </si>
  <si>
    <t>7. Расходы на ведение дела СМО</t>
  </si>
  <si>
    <t>8. Иные расходы (равно строке)</t>
  </si>
  <si>
    <t>3. Медицинская помощь по видам и заболеваниям, установленным базовой программой (дополнительное финансовое обеспечение):</t>
  </si>
  <si>
    <t>2.1.1 посещения с профилактическими и иными целями, из них:</t>
  </si>
  <si>
    <t>69.1</t>
  </si>
  <si>
    <t>69.1.1</t>
  </si>
  <si>
    <t>69.1.2</t>
  </si>
  <si>
    <t>69.1.2.1</t>
  </si>
  <si>
    <t>69.1.3</t>
  </si>
  <si>
    <t>69.2</t>
  </si>
  <si>
    <t>69.3</t>
  </si>
  <si>
    <t>69.3.1</t>
  </si>
  <si>
    <t>69.3.2</t>
  </si>
  <si>
    <t>69.3.3</t>
  </si>
  <si>
    <t>69.3.4</t>
  </si>
  <si>
    <t>69.3.5</t>
  </si>
  <si>
    <t>69.3.6</t>
  </si>
  <si>
    <t>69.3.7</t>
  </si>
  <si>
    <t>69.4</t>
  </si>
  <si>
    <t>комлексное посещение</t>
  </si>
  <si>
    <t>2.2 в условиях дневных стационаров, за исключением медицинской реабилитации &lt;*****&gt; (сумма строк 70.1 + 70.2)</t>
  </si>
  <si>
    <t>70.1</t>
  </si>
  <si>
    <t>70.2</t>
  </si>
  <si>
    <t>71.1</t>
  </si>
  <si>
    <t>3.2 при экстракорпоральном оплодотворении:</t>
  </si>
  <si>
    <t>71.2</t>
  </si>
  <si>
    <t>73.1</t>
  </si>
  <si>
    <t>73.2</t>
  </si>
  <si>
    <t>74.1</t>
  </si>
  <si>
    <t>74.2</t>
  </si>
  <si>
    <t>5. Медицинская реабилитация**********:</t>
  </si>
  <si>
    <t>6. Расходы на ведение дела СМО</t>
  </si>
  <si>
    <t>ИТОГО (сумма строк 01 + 19 + 20)</t>
  </si>
  <si>
    <t>100</t>
  </si>
  <si>
    <t>&lt;*&gt; Без учета финансовых средств консолидированного бюджета субъекта Российской Федерации на приобретение оборудования для медицинских организаций, работающих в системе ОМС (затраты, не вошедшие в тариф).
Средние нормативы объема оказания и средние нормативы финансовых затрат на единицу объема медицинской помощи за счет бюджетных ассигнований бюджетов субъектов Российской Федерации и местных бюджетов (в случае передачи органами государственной власти субъектов Российской Федерации соответствующих полномочий в сфере охраны здоровья граждан Российской Федерации для осуществления органами местного самоуправления).</t>
  </si>
  <si>
    <t>&lt;**&gt; Нормативы объема скорой медицинской помощи и нормативы финансовых затрат на один вызов скорой медицинской помощи устанавливаются субъектом Российской Федерации. Средний норматив финансовых затрат за счет средств соответствующих бюджетов на один случай оказания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 с учетом реальной потребности (за исключением расходов на авиационные работы) составляет на 2023 год 6841,3 рубля, 2024 год - 7115 рублей, 2025 год - 7399,6 рубля.</t>
  </si>
  <si>
    <t>&lt;***&gt; Включая посещения, связанные с профилактическими мероприятиями,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 а также в образовательных организациях высшего образования в целях раннего (своевременного) выявления незаконного потребления наркотических средств и психотропных веществ.</t>
  </si>
  <si>
    <t>&lt;****&gt; Законченных случаев лечения заболевания в амбулаторных условиях с кратностью посещений по поводу одного заболевания не менее 2.</t>
  </si>
  <si>
    <t>&lt;*****&gt; Субъект Российской Федерации вправе устанавливать раздельные нормативы объемы и стоимости единицы объема для оказываемой в условиях дневного стационара первичной медико-санитарной помощи и специализированной медицинской помощи, включающие случаи оказания паллиативной медицинской помощи в условиях дневного стационара, а также для медицинской реабилитации.</t>
  </si>
  <si>
    <t>&lt;******&gt; Нормативы объема и стоимости единицы объема медицинской помощи, оказываемой в условиях дневных стационаров (общие для первичной медико-санитарной помощи и специализированной медицинской помощи, включая случаи оказания паллиативной медицинской помощи в условиях дневного стационара) устанавливаются субъектом Российской Федерации на основании соответствующих нормативов Программы государственных гарантий бесплатного оказания гражданам медицинской помощи на 2023 - 2025 годы, утвержденных постановлением Правительства Российской Федерации от ........2022 № ....</t>
  </si>
  <si>
    <t>&lt;*******&gt; Включены в норматив объема первичной медико-санитарной помощи в амбулаторных условиях.</t>
  </si>
  <si>
    <t>&lt;********&gt; Указываются расходы консолидированного бюджета субъекта Российской Федерации на приобретение медицинского оборудования для медицинских организаций, работающих в системе ОМС, сверх ТПОМС.</t>
  </si>
  <si>
    <t>&lt;*********&gt; Включены в норматив объема первичной медико-санитарной помощи в амбулаторных условиях в случае включения паллиативной медицинской помощи в территориальную программу ОМС сверх базовой программы ОМС с соответствующими платежом субъекта РФ.</t>
  </si>
  <si>
    <t>&lt;**********&gt; Нормативы объема включают не менее 25 процентов для медицинской реабилитации детей в возрасте 0 - 17 лет с учетом реальной потребности, а также объем медицинской помощи участникам специальной военной операции Российской Федерации на территориях Украины, Донецкой Народной Республики и Луганской Народной Республики с 24 февраля 2022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</si>
</sst>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0"/>
    <numFmt numFmtId="166" formatCode="#,##0.0000"/>
    <numFmt numFmtId="167" formatCode="0.000000"/>
    <numFmt numFmtId="168" formatCode="#,##0.0000000"/>
  </numFmts>
  <fonts count="16" x14ac:knownFonts="1">
    <font>
      <sz val="11"/>
      <color theme="1"/>
      <name val="Calibri"/>
      <family val="2"/>
      <charset val="204"/>
      <scheme val="minor"/>
    </font>
    <font>
      <sz val="11"/>
      <color indexed="8"/>
      <name val="Calibri"/>
      <family val="2"/>
      <charset val="204"/>
    </font>
    <font>
      <sz val="11"/>
      <name val="Times New Roman"/>
      <family val="1"/>
      <charset val="204"/>
    </font>
    <font>
      <sz val="11"/>
      <name val="Calibri"/>
      <family val="2"/>
      <charset val="204"/>
    </font>
    <font>
      <b/>
      <sz val="11"/>
      <name val="Times New Roman"/>
      <family val="1"/>
      <charset val="204"/>
    </font>
    <font>
      <u/>
      <sz val="11"/>
      <color indexed="30"/>
      <name val="Calibri"/>
      <family val="2"/>
      <charset val="204"/>
    </font>
    <font>
      <sz val="14"/>
      <color rgb="FFC00000"/>
      <name val="Calibri"/>
      <family val="2"/>
      <charset val="204"/>
    </font>
    <font>
      <sz val="18"/>
      <color rgb="FFFF0000"/>
      <name val="Times New Roman"/>
      <family val="1"/>
      <charset val="204"/>
    </font>
    <font>
      <sz val="11"/>
      <color rgb="FFC00000"/>
      <name val="Times New Roman"/>
      <family val="1"/>
      <charset val="204"/>
    </font>
    <font>
      <sz val="11"/>
      <color rgb="FF0000FF"/>
      <name val="Times New Roman"/>
      <family val="1"/>
      <charset val="204"/>
    </font>
    <font>
      <sz val="16"/>
      <color rgb="FFFF0000"/>
      <name val="Times New Roman"/>
      <family val="1"/>
      <charset val="204"/>
    </font>
    <font>
      <sz val="11"/>
      <color rgb="FFFF0000"/>
      <name val="Times New Roman"/>
      <family val="1"/>
      <charset val="204"/>
    </font>
    <font>
      <sz val="11"/>
      <color theme="0"/>
      <name val="Calibri"/>
      <family val="2"/>
      <charset val="204"/>
    </font>
    <font>
      <sz val="9"/>
      <color indexed="81"/>
      <name val="Tahoma"/>
      <family val="2"/>
      <charset val="204"/>
    </font>
    <font>
      <b/>
      <sz val="9"/>
      <color indexed="81"/>
      <name val="Tahoma"/>
      <family val="2"/>
      <charset val="204"/>
    </font>
    <font>
      <sz val="14"/>
      <name val="Times New Roman"/>
      <family val="1"/>
      <charset val="204"/>
    </font>
  </fonts>
  <fills count="6">
    <fill>
      <patternFill patternType="none"/>
    </fill>
    <fill>
      <patternFill patternType="gray125"/>
    </fill>
    <fill>
      <patternFill patternType="solid">
        <fgColor theme="0"/>
        <bgColor indexed="42"/>
      </patternFill>
    </fill>
    <fill>
      <patternFill patternType="solid">
        <fgColor theme="0"/>
        <bgColor indexed="64"/>
      </patternFill>
    </fill>
    <fill>
      <patternFill patternType="solid">
        <fgColor theme="0"/>
        <bgColor indexed="34"/>
      </patternFill>
    </fill>
    <fill>
      <patternFill patternType="solid">
        <fgColor rgb="FFFFFF00"/>
        <bgColor indexed="64"/>
      </patternFill>
    </fill>
  </fills>
  <borders count="7">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5" fillId="0" borderId="0" applyNumberFormat="0" applyFill="0" applyBorder="0" applyAlignment="0" applyProtection="0"/>
  </cellStyleXfs>
  <cellXfs count="74">
    <xf numFmtId="0" fontId="0" fillId="0" borderId="0" xfId="0"/>
    <xf numFmtId="0" fontId="1" fillId="0" borderId="0" xfId="1" applyFont="1"/>
    <xf numFmtId="49" fontId="2" fillId="0" borderId="0" xfId="1" applyNumberFormat="1" applyFont="1"/>
    <xf numFmtId="0" fontId="2" fillId="0" borderId="0" xfId="1" applyFont="1" applyAlignment="1">
      <alignment horizontal="center"/>
    </xf>
    <xf numFmtId="0" fontId="2" fillId="0" borderId="0" xfId="1" applyFont="1" applyAlignment="1">
      <alignment horizontal="center" vertical="center"/>
    </xf>
    <xf numFmtId="0" fontId="3" fillId="0" borderId="0" xfId="1" applyFont="1"/>
    <xf numFmtId="0" fontId="2" fillId="0" borderId="0" xfId="1" applyFont="1"/>
    <xf numFmtId="0" fontId="2" fillId="0" borderId="3" xfId="1" applyFont="1" applyBorder="1" applyAlignment="1">
      <alignment horizontal="center" vertical="center" wrapText="1"/>
    </xf>
    <xf numFmtId="0" fontId="2" fillId="0" borderId="4" xfId="1" applyFont="1" applyBorder="1" applyAlignment="1">
      <alignment vertical="center" wrapText="1"/>
    </xf>
    <xf numFmtId="49" fontId="2" fillId="0" borderId="3" xfId="1" applyNumberFormat="1" applyFont="1" applyBorder="1" applyAlignment="1">
      <alignment horizontal="center" vertical="center" wrapText="1"/>
    </xf>
    <xf numFmtId="0" fontId="4" fillId="0" borderId="4" xfId="2" applyNumberFormat="1" applyFont="1" applyFill="1" applyBorder="1" applyAlignment="1" applyProtection="1">
      <alignment vertical="center" wrapText="1"/>
    </xf>
    <xf numFmtId="49" fontId="4" fillId="0" borderId="3" xfId="1" applyNumberFormat="1" applyFont="1" applyBorder="1" applyAlignment="1">
      <alignment horizontal="center" vertical="center" wrapText="1"/>
    </xf>
    <xf numFmtId="0" fontId="4" fillId="0" borderId="3" xfId="1" applyFont="1" applyBorder="1" applyAlignment="1">
      <alignment horizontal="center" vertical="center" wrapText="1"/>
    </xf>
    <xf numFmtId="4" fontId="4" fillId="0" borderId="3" xfId="1" applyNumberFormat="1" applyFont="1" applyBorder="1" applyAlignment="1">
      <alignment horizontal="center" vertical="center" wrapText="1"/>
    </xf>
    <xf numFmtId="0" fontId="2" fillId="0" borderId="4" xfId="2" applyNumberFormat="1" applyFont="1" applyFill="1" applyBorder="1" applyAlignment="1" applyProtection="1">
      <alignment vertical="center" wrapText="1"/>
    </xf>
    <xf numFmtId="164" fontId="2" fillId="0" borderId="3" xfId="1" applyNumberFormat="1" applyFont="1" applyBorder="1" applyAlignment="1">
      <alignment horizontal="center" vertical="center" wrapText="1"/>
    </xf>
    <xf numFmtId="4" fontId="2" fillId="0" borderId="3" xfId="1" applyNumberFormat="1" applyFont="1" applyBorder="1" applyAlignment="1">
      <alignment horizontal="center" vertical="center" wrapText="1"/>
    </xf>
    <xf numFmtId="0" fontId="3" fillId="0" borderId="0" xfId="1" applyFont="1" applyAlignment="1">
      <alignment horizontal="center"/>
    </xf>
    <xf numFmtId="4" fontId="3" fillId="0" borderId="0" xfId="1" applyNumberFormat="1" applyFont="1"/>
    <xf numFmtId="165" fontId="2" fillId="0" borderId="3" xfId="1" applyNumberFormat="1" applyFont="1" applyBorder="1" applyAlignment="1">
      <alignment horizontal="center" vertical="center" wrapText="1"/>
    </xf>
    <xf numFmtId="4" fontId="6" fillId="0" borderId="0" xfId="1" applyNumberFormat="1" applyFont="1"/>
    <xf numFmtId="0" fontId="2" fillId="2" borderId="4" xfId="2" applyNumberFormat="1" applyFont="1" applyFill="1" applyBorder="1" applyAlignment="1" applyProtection="1">
      <alignment vertical="center" wrapText="1"/>
    </xf>
    <xf numFmtId="49" fontId="2" fillId="2" borderId="3" xfId="1" applyNumberFormat="1" applyFont="1" applyFill="1" applyBorder="1" applyAlignment="1">
      <alignment horizontal="center" vertical="center" wrapText="1"/>
    </xf>
    <xf numFmtId="0" fontId="2" fillId="2" borderId="3" xfId="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0" fontId="3" fillId="0" borderId="0" xfId="1" applyFont="1" applyFill="1"/>
    <xf numFmtId="166" fontId="2" fillId="0" borderId="3" xfId="1" applyNumberFormat="1" applyFont="1" applyBorder="1" applyAlignment="1">
      <alignment horizontal="center" vertical="center" wrapText="1"/>
    </xf>
    <xf numFmtId="4" fontId="2" fillId="3" borderId="3" xfId="1" applyNumberFormat="1" applyFont="1" applyFill="1" applyBorder="1" applyAlignment="1">
      <alignment horizontal="center" vertical="center" wrapText="1"/>
    </xf>
    <xf numFmtId="0" fontId="2" fillId="3" borderId="4" xfId="2" applyNumberFormat="1" applyFont="1" applyFill="1" applyBorder="1" applyAlignment="1" applyProtection="1">
      <alignment vertical="center" wrapText="1"/>
    </xf>
    <xf numFmtId="4" fontId="7" fillId="0" borderId="3" xfId="1" applyNumberFormat="1" applyFont="1" applyBorder="1" applyAlignment="1">
      <alignment horizontal="center" vertical="center" wrapText="1"/>
    </xf>
    <xf numFmtId="0" fontId="3" fillId="0" borderId="0" xfId="1" applyFont="1" applyAlignment="1">
      <alignment vertical="center"/>
    </xf>
    <xf numFmtId="4" fontId="3" fillId="0" borderId="0" xfId="1" applyNumberFormat="1" applyFont="1" applyAlignment="1">
      <alignment horizontal="center"/>
    </xf>
    <xf numFmtId="4" fontId="9" fillId="0" borderId="3" xfId="1" applyNumberFormat="1" applyFont="1" applyBorder="1" applyAlignment="1">
      <alignment horizontal="center" vertical="center" wrapText="1"/>
    </xf>
    <xf numFmtId="165" fontId="9" fillId="0" borderId="3" xfId="1" applyNumberFormat="1" applyFont="1" applyBorder="1" applyAlignment="1">
      <alignment horizontal="center" vertical="center" wrapText="1"/>
    </xf>
    <xf numFmtId="4" fontId="9" fillId="0" borderId="3" xfId="1" applyNumberFormat="1" applyFont="1" applyFill="1" applyBorder="1" applyAlignment="1">
      <alignment horizontal="center" vertical="center" wrapText="1"/>
    </xf>
    <xf numFmtId="4" fontId="10" fillId="0" borderId="3" xfId="1" applyNumberFormat="1" applyFont="1" applyBorder="1" applyAlignment="1">
      <alignment horizontal="center" vertical="center" wrapText="1"/>
    </xf>
    <xf numFmtId="166" fontId="9" fillId="0" borderId="3" xfId="1" applyNumberFormat="1" applyFont="1" applyBorder="1" applyAlignment="1">
      <alignment horizontal="center" vertical="center" wrapText="1"/>
    </xf>
    <xf numFmtId="4" fontId="2" fillId="0" borderId="5" xfId="1" applyNumberFormat="1" applyFont="1" applyBorder="1" applyAlignment="1">
      <alignment horizontal="center" vertical="center" wrapText="1"/>
    </xf>
    <xf numFmtId="49" fontId="2" fillId="3" borderId="3" xfId="1" applyNumberFormat="1" applyFont="1" applyFill="1" applyBorder="1" applyAlignment="1">
      <alignment horizontal="center" vertical="center" wrapText="1"/>
    </xf>
    <xf numFmtId="0" fontId="2" fillId="3" borderId="3" xfId="1" applyFont="1" applyFill="1" applyBorder="1" applyAlignment="1">
      <alignment horizontal="center" vertical="center" wrapText="1"/>
    </xf>
    <xf numFmtId="4" fontId="2" fillId="0" borderId="6" xfId="1" applyNumberFormat="1" applyFont="1" applyBorder="1" applyAlignment="1">
      <alignment horizontal="center" vertical="center" wrapText="1"/>
    </xf>
    <xf numFmtId="2" fontId="3" fillId="0" borderId="0" xfId="1" applyNumberFormat="1" applyFont="1"/>
    <xf numFmtId="0" fontId="3" fillId="3" borderId="0" xfId="1" applyFont="1" applyFill="1"/>
    <xf numFmtId="0" fontId="2" fillId="0" borderId="0" xfId="1" applyFont="1" applyAlignment="1">
      <alignment horizontal="left"/>
    </xf>
    <xf numFmtId="49" fontId="2" fillId="0" borderId="0" xfId="1" applyNumberFormat="1" applyFont="1" applyAlignment="1">
      <alignment horizontal="left"/>
    </xf>
    <xf numFmtId="0" fontId="2" fillId="0" borderId="0" xfId="1" applyFont="1" applyAlignment="1">
      <alignment horizontal="right" vertical="center"/>
    </xf>
    <xf numFmtId="4" fontId="8" fillId="0" borderId="3" xfId="1" applyNumberFormat="1" applyFont="1" applyBorder="1" applyAlignment="1">
      <alignment horizontal="center" vertical="center" wrapText="1"/>
    </xf>
    <xf numFmtId="4" fontId="2" fillId="0" borderId="3" xfId="1" applyNumberFormat="1" applyFont="1" applyBorder="1" applyAlignment="1">
      <alignment horizontal="center" vertical="center" wrapText="1"/>
    </xf>
    <xf numFmtId="4" fontId="8" fillId="5" borderId="3" xfId="1" applyNumberFormat="1" applyFont="1" applyFill="1" applyBorder="1" applyAlignment="1">
      <alignment horizontal="center" vertical="center" wrapText="1"/>
    </xf>
    <xf numFmtId="4" fontId="2" fillId="5" borderId="3" xfId="1" applyNumberFormat="1" applyFont="1" applyFill="1" applyBorder="1" applyAlignment="1">
      <alignment horizontal="center" vertical="center" wrapText="1"/>
    </xf>
    <xf numFmtId="4" fontId="2" fillId="0" borderId="3" xfId="1" applyNumberFormat="1" applyFont="1" applyBorder="1" applyAlignment="1">
      <alignment horizontal="center" vertical="center" wrapText="1"/>
    </xf>
    <xf numFmtId="4" fontId="9" fillId="4" borderId="3" xfId="1" applyNumberFormat="1" applyFont="1" applyFill="1" applyBorder="1" applyAlignment="1">
      <alignment horizontal="center" vertical="center" wrapText="1"/>
    </xf>
    <xf numFmtId="165" fontId="11" fillId="0" borderId="3" xfId="1" applyNumberFormat="1" applyFont="1" applyBorder="1" applyAlignment="1">
      <alignment horizontal="center" vertical="center" wrapText="1"/>
    </xf>
    <xf numFmtId="4" fontId="11" fillId="0" borderId="3" xfId="1" applyNumberFormat="1" applyFont="1" applyBorder="1" applyAlignment="1">
      <alignment horizontal="center" vertical="center" wrapText="1"/>
    </xf>
    <xf numFmtId="167" fontId="3" fillId="0" borderId="0" xfId="1" applyNumberFormat="1" applyFont="1"/>
    <xf numFmtId="165" fontId="3" fillId="0" borderId="0" xfId="1" applyNumberFormat="1" applyFont="1"/>
    <xf numFmtId="0" fontId="12" fillId="0" borderId="0" xfId="1" applyFont="1"/>
    <xf numFmtId="4" fontId="12" fillId="0" borderId="0" xfId="1" applyNumberFormat="1" applyFont="1"/>
    <xf numFmtId="165" fontId="12" fillId="0" borderId="0" xfId="1" applyNumberFormat="1" applyFont="1"/>
    <xf numFmtId="4" fontId="11" fillId="3" borderId="3" xfId="1" applyNumberFormat="1" applyFont="1" applyFill="1" applyBorder="1" applyAlignment="1">
      <alignment horizontal="center" vertical="center" wrapText="1"/>
    </xf>
    <xf numFmtId="168" fontId="8" fillId="5" borderId="3" xfId="1" applyNumberFormat="1" applyFont="1" applyFill="1" applyBorder="1" applyAlignment="1">
      <alignment horizontal="center" vertical="center" wrapText="1"/>
    </xf>
    <xf numFmtId="168" fontId="2" fillId="5" borderId="3" xfId="1" applyNumberFormat="1" applyFont="1" applyFill="1" applyBorder="1" applyAlignment="1">
      <alignment horizontal="center" vertical="center" wrapText="1"/>
    </xf>
    <xf numFmtId="165" fontId="8" fillId="5" borderId="3" xfId="1" applyNumberFormat="1" applyFont="1" applyFill="1" applyBorder="1" applyAlignment="1">
      <alignment horizontal="center" vertical="center" wrapText="1"/>
    </xf>
    <xf numFmtId="4" fontId="15" fillId="0" borderId="0" xfId="1" applyNumberFormat="1" applyFont="1" applyBorder="1" applyAlignment="1">
      <alignment horizontal="center" vertical="center" wrapText="1"/>
    </xf>
    <xf numFmtId="165" fontId="15" fillId="0" borderId="0" xfId="1" applyNumberFormat="1" applyFont="1" applyBorder="1" applyAlignment="1">
      <alignment horizontal="center" vertical="center" wrapText="1"/>
    </xf>
    <xf numFmtId="165" fontId="2" fillId="5" borderId="3" xfId="1"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2" fillId="0" borderId="2" xfId="1" applyFont="1" applyBorder="1" applyAlignment="1">
      <alignment horizontal="center" vertical="center" wrapText="1"/>
    </xf>
    <xf numFmtId="49" fontId="2" fillId="0" borderId="2" xfId="1" applyNumberFormat="1" applyFont="1" applyBorder="1" applyAlignment="1">
      <alignment horizontal="center" vertical="center" wrapText="1"/>
    </xf>
    <xf numFmtId="4" fontId="9" fillId="0" borderId="3" xfId="1" applyNumberFormat="1" applyFont="1" applyBorder="1" applyAlignment="1">
      <alignment horizontal="center" vertical="center" wrapText="1"/>
    </xf>
    <xf numFmtId="0" fontId="2" fillId="0" borderId="0" xfId="1" applyFont="1" applyBorder="1" applyAlignment="1">
      <alignment horizontal="left" vertical="center" wrapText="1"/>
    </xf>
    <xf numFmtId="49" fontId="2" fillId="0" borderId="3" xfId="1" applyNumberFormat="1" applyFont="1" applyBorder="1" applyAlignment="1">
      <alignment horizontal="center" vertical="center" wrapText="1"/>
    </xf>
    <xf numFmtId="0" fontId="2" fillId="0" borderId="3" xfId="1" applyFont="1" applyBorder="1" applyAlignment="1">
      <alignment horizontal="center" vertical="center" wrapText="1"/>
    </xf>
    <xf numFmtId="4" fontId="2" fillId="0" borderId="3" xfId="1" applyNumberFormat="1" applyFont="1" applyBorder="1" applyAlignment="1">
      <alignment horizontal="center" vertical="center" wrapText="1"/>
    </xf>
  </cellXfs>
  <cellStyles count="3">
    <cellStyle name="Гиперссылка 3" xfId="2"/>
    <cellStyle name="Обычный" xfId="0" builtinId="0"/>
    <cellStyle name="Обычный 3 2 4"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1076;&#1077;&#1083;%20&#1058;&#1055;&#1054;&#1052;&#1057;/&#1058;&#1055;&#1054;&#1052;&#1057;/&#1058;&#1055;&#1054;&#1052;&#1057;%202023%20&#1075;&#1086;&#1076;/2.%20&#1058;&#1055;&#1054;&#1052;&#1057;/3.%20&#1058;&#1055;&#1054;&#1052;&#1057;%20&#1085;&#1072;%202023_&#1076;&#1083;&#1103;%20&#1050;&#1086;&#1084;&#1080;&#1089;&#1089;&#1080;&#1080;%20(&#1055;&#1088;&#1086;&#1090;&#1086;&#1082;&#1086;&#1083;&#1099;%202+5)_&#1047;&#1072;&#1082;&#1086;&#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2 СОГАЗ"/>
      <sheetName val="Прил №2 САХАМЕД"/>
      <sheetName val="Прил №2 СВОД"/>
      <sheetName val="Прил №1 (СОГАЗ-Мед)"/>
      <sheetName val="Прил №1 (САХАМЕДСТРАХ)"/>
      <sheetName val="Прил №1 (СВОД)"/>
      <sheetName val="НАСЕЛЕНИЕ"/>
      <sheetName val="ДЕНЬГИ ИЗ ТАРИФОВ"/>
      <sheetName val="Исследовния "/>
      <sheetName val="ОБЪЕМЫ АМП+СМП (2020-2022)"/>
      <sheetName val="ОБЪЕМЫ КС+ДС (профили)"/>
      <sheetName val="ОБЪЕМЫ КС+ДС (2020-2022)"/>
      <sheetName val="ДИАЛИЗ"/>
      <sheetName val="БАЛАНС"/>
      <sheetName val="Сводный расчёт"/>
      <sheetName val="проф. мероприятия"/>
      <sheetName val="Финансовая справка"/>
      <sheetName val="свод по объёмам для Минздрава"/>
      <sheetName val="Прил_2"/>
      <sheetName val="СВОДНЫЙ РАСЧЁТ (1 ВАРИАНТ)"/>
      <sheetName val="СВОДНЫЙ РАСЧЁТ (коротк) (2)"/>
      <sheetName val="СВОДНЫЙ РАСЧЁТ (коротк)"/>
      <sheetName val="СВОД 2023 "/>
      <sheetName val="ТПОМС 2023-2025 гг (БЮДЖЕТ)"/>
      <sheetName val="ТПОМС 2023-2025 гг (НОРМАТИВ)"/>
      <sheetName val="Прил.7 (исследования)"/>
      <sheetName val="МТР (по старой форме)"/>
      <sheetName val="Прил- 11 (МТР)"/>
      <sheetName val="Прил-10 (виды)-искл"/>
      <sheetName val="Прил 9-ФАП"/>
      <sheetName val="Прил.17-Реабилит"/>
      <sheetName val="Прил 16-НОРМАТИВЫ_фед_скдф"/>
      <sheetName val="Прил 16-норматив с фед"/>
      <sheetName val="Прил 16-НОРМАТИВЫ_тер_с кдф"/>
      <sheetName val="прил 6-Профмероприятия"/>
      <sheetName val="report_form8_2019_20200319_1628"/>
      <sheetName val="Прил5-проф.возр (расчёт)"/>
      <sheetName val="Прил5-проф.возр"/>
      <sheetName val="ВМП"/>
      <sheetName val="ОБЛАСТНЫЕ"/>
      <sheetName val="ГОРОД"/>
      <sheetName val="Ола"/>
      <sheetName val="Омсукчан"/>
      <sheetName val="С-Эвенск"/>
      <sheetName val="Среднекан"/>
      <sheetName val="Сусуман"/>
      <sheetName val="Тенька"/>
      <sheetName val="Хасын"/>
      <sheetName val="Ягодное"/>
      <sheetName val="Прочие МО"/>
      <sheetName val="СТРУКТУРА"/>
      <sheetName val="k_затрат"/>
      <sheetName val="диспансеризация"/>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8">
          <cell r="K8">
            <v>134.501</v>
          </cell>
        </row>
      </sheetData>
      <sheetData sheetId="14"/>
      <sheetData sheetId="15"/>
      <sheetData sheetId="16"/>
      <sheetData sheetId="17"/>
      <sheetData sheetId="18"/>
      <sheetData sheetId="19">
        <row r="10">
          <cell r="D10">
            <v>0.28999999999999998</v>
          </cell>
          <cell r="G10">
            <v>11629.55</v>
          </cell>
          <cell r="K10">
            <v>453613.97</v>
          </cell>
        </row>
        <row r="11">
          <cell r="D11">
            <v>2.730267</v>
          </cell>
          <cell r="G11">
            <v>2763.14</v>
          </cell>
        </row>
        <row r="12">
          <cell r="D12">
            <v>0.26558999999999999</v>
          </cell>
          <cell r="G12">
            <v>7254.1</v>
          </cell>
          <cell r="K12">
            <v>259131.83</v>
          </cell>
        </row>
        <row r="13">
          <cell r="D13">
            <v>0.33141300000000001</v>
          </cell>
          <cell r="G13">
            <v>8865.4599999999991</v>
          </cell>
          <cell r="K13">
            <v>395181.25</v>
          </cell>
        </row>
        <row r="14">
          <cell r="D14">
            <v>2.2453364658998817E-2</v>
          </cell>
          <cell r="G14">
            <v>3833.38</v>
          </cell>
          <cell r="K14">
            <v>11576.81</v>
          </cell>
        </row>
        <row r="15">
          <cell r="D15">
            <v>2.133264</v>
          </cell>
          <cell r="G15">
            <v>1255.99</v>
          </cell>
          <cell r="K15">
            <v>360376.36</v>
          </cell>
        </row>
        <row r="19">
          <cell r="D19">
            <v>0.54</v>
          </cell>
          <cell r="G19">
            <v>2722.72</v>
          </cell>
          <cell r="K19">
            <v>197752.62</v>
          </cell>
        </row>
        <row r="20">
          <cell r="D20">
            <v>1.7877000000000001</v>
          </cell>
          <cell r="G20">
            <v>6107.03</v>
          </cell>
          <cell r="K20">
            <v>1468419.72</v>
          </cell>
        </row>
        <row r="28">
          <cell r="G28">
            <v>4485.7700000000004</v>
          </cell>
          <cell r="K28">
            <v>157915.94</v>
          </cell>
        </row>
        <row r="29">
          <cell r="D29">
            <v>0.16458500000000001</v>
          </cell>
          <cell r="G29">
            <v>141268.49989034922</v>
          </cell>
          <cell r="K29">
            <v>3127239.18</v>
          </cell>
        </row>
        <row r="33">
          <cell r="I33">
            <v>2729.09</v>
          </cell>
          <cell r="K33">
            <v>367065.76</v>
          </cell>
        </row>
        <row r="34">
          <cell r="D34">
            <v>6.617051174340711E-4</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R211"/>
  <sheetViews>
    <sheetView tabSelected="1" view="pageBreakPreview" zoomScale="90" zoomScaleNormal="80" zoomScaleSheetLayoutView="90" workbookViewId="0">
      <pane ySplit="7" topLeftCell="A64" activePane="bottomLeft" state="frozen"/>
      <selection pane="bottomLeft" activeCell="I67" sqref="I67"/>
    </sheetView>
  </sheetViews>
  <sheetFormatPr defaultRowHeight="15" x14ac:dyDescent="0.25"/>
  <cols>
    <col min="1" max="1" width="44" style="6" customWidth="1"/>
    <col min="2" max="2" width="7.7109375" style="2" customWidth="1"/>
    <col min="3" max="3" width="16.28515625" style="3" customWidth="1"/>
    <col min="4" max="4" width="27.7109375" style="4" customWidth="1"/>
    <col min="5" max="5" width="32.85546875" style="4" customWidth="1"/>
    <col min="6" max="6" width="14.42578125" style="4" customWidth="1"/>
    <col min="7" max="7" width="16.28515625" style="4" customWidth="1"/>
    <col min="8" max="8" width="16.85546875" style="4" customWidth="1"/>
    <col min="9" max="9" width="18.42578125" style="4" customWidth="1"/>
    <col min="10" max="10" width="9.140625" style="4"/>
    <col min="11" max="11" width="30.85546875" style="5" customWidth="1"/>
    <col min="12" max="15" width="16.7109375" style="5" customWidth="1"/>
    <col min="16" max="256" width="9.140625" style="5"/>
    <col min="257" max="257" width="44" style="5" customWidth="1"/>
    <col min="258" max="258" width="7.7109375" style="5" customWidth="1"/>
    <col min="259" max="259" width="16.28515625" style="5" customWidth="1"/>
    <col min="260" max="260" width="27.7109375" style="5" customWidth="1"/>
    <col min="261" max="261" width="32.85546875" style="5" customWidth="1"/>
    <col min="262" max="262" width="14.42578125" style="5" customWidth="1"/>
    <col min="263" max="263" width="16.28515625" style="5" customWidth="1"/>
    <col min="264" max="264" width="16.85546875" style="5" customWidth="1"/>
    <col min="265" max="265" width="18.42578125" style="5" customWidth="1"/>
    <col min="266" max="266" width="9.140625" style="5"/>
    <col min="267" max="267" width="30.85546875" style="5" customWidth="1"/>
    <col min="268" max="271" width="16.7109375" style="5" customWidth="1"/>
    <col min="272" max="512" width="9.140625" style="5"/>
    <col min="513" max="513" width="44" style="5" customWidth="1"/>
    <col min="514" max="514" width="7.7109375" style="5" customWidth="1"/>
    <col min="515" max="515" width="16.28515625" style="5" customWidth="1"/>
    <col min="516" max="516" width="27.7109375" style="5" customWidth="1"/>
    <col min="517" max="517" width="32.85546875" style="5" customWidth="1"/>
    <col min="518" max="518" width="14.42578125" style="5" customWidth="1"/>
    <col min="519" max="519" width="16.28515625" style="5" customWidth="1"/>
    <col min="520" max="520" width="16.85546875" style="5" customWidth="1"/>
    <col min="521" max="521" width="18.42578125" style="5" customWidth="1"/>
    <col min="522" max="522" width="9.140625" style="5"/>
    <col min="523" max="523" width="30.85546875" style="5" customWidth="1"/>
    <col min="524" max="527" width="16.7109375" style="5" customWidth="1"/>
    <col min="528" max="768" width="9.140625" style="5"/>
    <col min="769" max="769" width="44" style="5" customWidth="1"/>
    <col min="770" max="770" width="7.7109375" style="5" customWidth="1"/>
    <col min="771" max="771" width="16.28515625" style="5" customWidth="1"/>
    <col min="772" max="772" width="27.7109375" style="5" customWidth="1"/>
    <col min="773" max="773" width="32.85546875" style="5" customWidth="1"/>
    <col min="774" max="774" width="14.42578125" style="5" customWidth="1"/>
    <col min="775" max="775" width="16.28515625" style="5" customWidth="1"/>
    <col min="776" max="776" width="16.85546875" style="5" customWidth="1"/>
    <col min="777" max="777" width="18.42578125" style="5" customWidth="1"/>
    <col min="778" max="778" width="9.140625" style="5"/>
    <col min="779" max="779" width="30.85546875" style="5" customWidth="1"/>
    <col min="780" max="783" width="16.7109375" style="5" customWidth="1"/>
    <col min="784" max="1024" width="9.140625" style="5"/>
    <col min="1025" max="1025" width="44" style="5" customWidth="1"/>
    <col min="1026" max="1026" width="7.7109375" style="5" customWidth="1"/>
    <col min="1027" max="1027" width="16.28515625" style="5" customWidth="1"/>
    <col min="1028" max="1028" width="27.7109375" style="5" customWidth="1"/>
    <col min="1029" max="1029" width="32.85546875" style="5" customWidth="1"/>
    <col min="1030" max="1030" width="14.42578125" style="5" customWidth="1"/>
    <col min="1031" max="1031" width="16.28515625" style="5" customWidth="1"/>
    <col min="1032" max="1032" width="16.85546875" style="5" customWidth="1"/>
    <col min="1033" max="1033" width="18.42578125" style="5" customWidth="1"/>
    <col min="1034" max="1034" width="9.140625" style="5"/>
    <col min="1035" max="1035" width="30.85546875" style="5" customWidth="1"/>
    <col min="1036" max="1039" width="16.7109375" style="5" customWidth="1"/>
    <col min="1040" max="1280" width="9.140625" style="5"/>
    <col min="1281" max="1281" width="44" style="5" customWidth="1"/>
    <col min="1282" max="1282" width="7.7109375" style="5" customWidth="1"/>
    <col min="1283" max="1283" width="16.28515625" style="5" customWidth="1"/>
    <col min="1284" max="1284" width="27.7109375" style="5" customWidth="1"/>
    <col min="1285" max="1285" width="32.85546875" style="5" customWidth="1"/>
    <col min="1286" max="1286" width="14.42578125" style="5" customWidth="1"/>
    <col min="1287" max="1287" width="16.28515625" style="5" customWidth="1"/>
    <col min="1288" max="1288" width="16.85546875" style="5" customWidth="1"/>
    <col min="1289" max="1289" width="18.42578125" style="5" customWidth="1"/>
    <col min="1290" max="1290" width="9.140625" style="5"/>
    <col min="1291" max="1291" width="30.85546875" style="5" customWidth="1"/>
    <col min="1292" max="1295" width="16.7109375" style="5" customWidth="1"/>
    <col min="1296" max="1536" width="9.140625" style="5"/>
    <col min="1537" max="1537" width="44" style="5" customWidth="1"/>
    <col min="1538" max="1538" width="7.7109375" style="5" customWidth="1"/>
    <col min="1539" max="1539" width="16.28515625" style="5" customWidth="1"/>
    <col min="1540" max="1540" width="27.7109375" style="5" customWidth="1"/>
    <col min="1541" max="1541" width="32.85546875" style="5" customWidth="1"/>
    <col min="1542" max="1542" width="14.42578125" style="5" customWidth="1"/>
    <col min="1543" max="1543" width="16.28515625" style="5" customWidth="1"/>
    <col min="1544" max="1544" width="16.85546875" style="5" customWidth="1"/>
    <col min="1545" max="1545" width="18.42578125" style="5" customWidth="1"/>
    <col min="1546" max="1546" width="9.140625" style="5"/>
    <col min="1547" max="1547" width="30.85546875" style="5" customWidth="1"/>
    <col min="1548" max="1551" width="16.7109375" style="5" customWidth="1"/>
    <col min="1552" max="1792" width="9.140625" style="5"/>
    <col min="1793" max="1793" width="44" style="5" customWidth="1"/>
    <col min="1794" max="1794" width="7.7109375" style="5" customWidth="1"/>
    <col min="1795" max="1795" width="16.28515625" style="5" customWidth="1"/>
    <col min="1796" max="1796" width="27.7109375" style="5" customWidth="1"/>
    <col min="1797" max="1797" width="32.85546875" style="5" customWidth="1"/>
    <col min="1798" max="1798" width="14.42578125" style="5" customWidth="1"/>
    <col min="1799" max="1799" width="16.28515625" style="5" customWidth="1"/>
    <col min="1800" max="1800" width="16.85546875" style="5" customWidth="1"/>
    <col min="1801" max="1801" width="18.42578125" style="5" customWidth="1"/>
    <col min="1802" max="1802" width="9.140625" style="5"/>
    <col min="1803" max="1803" width="30.85546875" style="5" customWidth="1"/>
    <col min="1804" max="1807" width="16.7109375" style="5" customWidth="1"/>
    <col min="1808" max="2048" width="9.140625" style="5"/>
    <col min="2049" max="2049" width="44" style="5" customWidth="1"/>
    <col min="2050" max="2050" width="7.7109375" style="5" customWidth="1"/>
    <col min="2051" max="2051" width="16.28515625" style="5" customWidth="1"/>
    <col min="2052" max="2052" width="27.7109375" style="5" customWidth="1"/>
    <col min="2053" max="2053" width="32.85546875" style="5" customWidth="1"/>
    <col min="2054" max="2054" width="14.42578125" style="5" customWidth="1"/>
    <col min="2055" max="2055" width="16.28515625" style="5" customWidth="1"/>
    <col min="2056" max="2056" width="16.85546875" style="5" customWidth="1"/>
    <col min="2057" max="2057" width="18.42578125" style="5" customWidth="1"/>
    <col min="2058" max="2058" width="9.140625" style="5"/>
    <col min="2059" max="2059" width="30.85546875" style="5" customWidth="1"/>
    <col min="2060" max="2063" width="16.7109375" style="5" customWidth="1"/>
    <col min="2064" max="2304" width="9.140625" style="5"/>
    <col min="2305" max="2305" width="44" style="5" customWidth="1"/>
    <col min="2306" max="2306" width="7.7109375" style="5" customWidth="1"/>
    <col min="2307" max="2307" width="16.28515625" style="5" customWidth="1"/>
    <col min="2308" max="2308" width="27.7109375" style="5" customWidth="1"/>
    <col min="2309" max="2309" width="32.85546875" style="5" customWidth="1"/>
    <col min="2310" max="2310" width="14.42578125" style="5" customWidth="1"/>
    <col min="2311" max="2311" width="16.28515625" style="5" customWidth="1"/>
    <col min="2312" max="2312" width="16.85546875" style="5" customWidth="1"/>
    <col min="2313" max="2313" width="18.42578125" style="5" customWidth="1"/>
    <col min="2314" max="2314" width="9.140625" style="5"/>
    <col min="2315" max="2315" width="30.85546875" style="5" customWidth="1"/>
    <col min="2316" max="2319" width="16.7109375" style="5" customWidth="1"/>
    <col min="2320" max="2560" width="9.140625" style="5"/>
    <col min="2561" max="2561" width="44" style="5" customWidth="1"/>
    <col min="2562" max="2562" width="7.7109375" style="5" customWidth="1"/>
    <col min="2563" max="2563" width="16.28515625" style="5" customWidth="1"/>
    <col min="2564" max="2564" width="27.7109375" style="5" customWidth="1"/>
    <col min="2565" max="2565" width="32.85546875" style="5" customWidth="1"/>
    <col min="2566" max="2566" width="14.42578125" style="5" customWidth="1"/>
    <col min="2567" max="2567" width="16.28515625" style="5" customWidth="1"/>
    <col min="2568" max="2568" width="16.85546875" style="5" customWidth="1"/>
    <col min="2569" max="2569" width="18.42578125" style="5" customWidth="1"/>
    <col min="2570" max="2570" width="9.140625" style="5"/>
    <col min="2571" max="2571" width="30.85546875" style="5" customWidth="1"/>
    <col min="2572" max="2575" width="16.7109375" style="5" customWidth="1"/>
    <col min="2576" max="2816" width="9.140625" style="5"/>
    <col min="2817" max="2817" width="44" style="5" customWidth="1"/>
    <col min="2818" max="2818" width="7.7109375" style="5" customWidth="1"/>
    <col min="2819" max="2819" width="16.28515625" style="5" customWidth="1"/>
    <col min="2820" max="2820" width="27.7109375" style="5" customWidth="1"/>
    <col min="2821" max="2821" width="32.85546875" style="5" customWidth="1"/>
    <col min="2822" max="2822" width="14.42578125" style="5" customWidth="1"/>
    <col min="2823" max="2823" width="16.28515625" style="5" customWidth="1"/>
    <col min="2824" max="2824" width="16.85546875" style="5" customWidth="1"/>
    <col min="2825" max="2825" width="18.42578125" style="5" customWidth="1"/>
    <col min="2826" max="2826" width="9.140625" style="5"/>
    <col min="2827" max="2827" width="30.85546875" style="5" customWidth="1"/>
    <col min="2828" max="2831" width="16.7109375" style="5" customWidth="1"/>
    <col min="2832" max="3072" width="9.140625" style="5"/>
    <col min="3073" max="3073" width="44" style="5" customWidth="1"/>
    <col min="3074" max="3074" width="7.7109375" style="5" customWidth="1"/>
    <col min="3075" max="3075" width="16.28515625" style="5" customWidth="1"/>
    <col min="3076" max="3076" width="27.7109375" style="5" customWidth="1"/>
    <col min="3077" max="3077" width="32.85546875" style="5" customWidth="1"/>
    <col min="3078" max="3078" width="14.42578125" style="5" customWidth="1"/>
    <col min="3079" max="3079" width="16.28515625" style="5" customWidth="1"/>
    <col min="3080" max="3080" width="16.85546875" style="5" customWidth="1"/>
    <col min="3081" max="3081" width="18.42578125" style="5" customWidth="1"/>
    <col min="3082" max="3082" width="9.140625" style="5"/>
    <col min="3083" max="3083" width="30.85546875" style="5" customWidth="1"/>
    <col min="3084" max="3087" width="16.7109375" style="5" customWidth="1"/>
    <col min="3088" max="3328" width="9.140625" style="5"/>
    <col min="3329" max="3329" width="44" style="5" customWidth="1"/>
    <col min="3330" max="3330" width="7.7109375" style="5" customWidth="1"/>
    <col min="3331" max="3331" width="16.28515625" style="5" customWidth="1"/>
    <col min="3332" max="3332" width="27.7109375" style="5" customWidth="1"/>
    <col min="3333" max="3333" width="32.85546875" style="5" customWidth="1"/>
    <col min="3334" max="3334" width="14.42578125" style="5" customWidth="1"/>
    <col min="3335" max="3335" width="16.28515625" style="5" customWidth="1"/>
    <col min="3336" max="3336" width="16.85546875" style="5" customWidth="1"/>
    <col min="3337" max="3337" width="18.42578125" style="5" customWidth="1"/>
    <col min="3338" max="3338" width="9.140625" style="5"/>
    <col min="3339" max="3339" width="30.85546875" style="5" customWidth="1"/>
    <col min="3340" max="3343" width="16.7109375" style="5" customWidth="1"/>
    <col min="3344" max="3584" width="9.140625" style="5"/>
    <col min="3585" max="3585" width="44" style="5" customWidth="1"/>
    <col min="3586" max="3586" width="7.7109375" style="5" customWidth="1"/>
    <col min="3587" max="3587" width="16.28515625" style="5" customWidth="1"/>
    <col min="3588" max="3588" width="27.7109375" style="5" customWidth="1"/>
    <col min="3589" max="3589" width="32.85546875" style="5" customWidth="1"/>
    <col min="3590" max="3590" width="14.42578125" style="5" customWidth="1"/>
    <col min="3591" max="3591" width="16.28515625" style="5" customWidth="1"/>
    <col min="3592" max="3592" width="16.85546875" style="5" customWidth="1"/>
    <col min="3593" max="3593" width="18.42578125" style="5" customWidth="1"/>
    <col min="3594" max="3594" width="9.140625" style="5"/>
    <col min="3595" max="3595" width="30.85546875" style="5" customWidth="1"/>
    <col min="3596" max="3599" width="16.7109375" style="5" customWidth="1"/>
    <col min="3600" max="3840" width="9.140625" style="5"/>
    <col min="3841" max="3841" width="44" style="5" customWidth="1"/>
    <col min="3842" max="3842" width="7.7109375" style="5" customWidth="1"/>
    <col min="3843" max="3843" width="16.28515625" style="5" customWidth="1"/>
    <col min="3844" max="3844" width="27.7109375" style="5" customWidth="1"/>
    <col min="3845" max="3845" width="32.85546875" style="5" customWidth="1"/>
    <col min="3846" max="3846" width="14.42578125" style="5" customWidth="1"/>
    <col min="3847" max="3847" width="16.28515625" style="5" customWidth="1"/>
    <col min="3848" max="3848" width="16.85546875" style="5" customWidth="1"/>
    <col min="3849" max="3849" width="18.42578125" style="5" customWidth="1"/>
    <col min="3850" max="3850" width="9.140625" style="5"/>
    <col min="3851" max="3851" width="30.85546875" style="5" customWidth="1"/>
    <col min="3852" max="3855" width="16.7109375" style="5" customWidth="1"/>
    <col min="3856" max="4096" width="9.140625" style="5"/>
    <col min="4097" max="4097" width="44" style="5" customWidth="1"/>
    <col min="4098" max="4098" width="7.7109375" style="5" customWidth="1"/>
    <col min="4099" max="4099" width="16.28515625" style="5" customWidth="1"/>
    <col min="4100" max="4100" width="27.7109375" style="5" customWidth="1"/>
    <col min="4101" max="4101" width="32.85546875" style="5" customWidth="1"/>
    <col min="4102" max="4102" width="14.42578125" style="5" customWidth="1"/>
    <col min="4103" max="4103" width="16.28515625" style="5" customWidth="1"/>
    <col min="4104" max="4104" width="16.85546875" style="5" customWidth="1"/>
    <col min="4105" max="4105" width="18.42578125" style="5" customWidth="1"/>
    <col min="4106" max="4106" width="9.140625" style="5"/>
    <col min="4107" max="4107" width="30.85546875" style="5" customWidth="1"/>
    <col min="4108" max="4111" width="16.7109375" style="5" customWidth="1"/>
    <col min="4112" max="4352" width="9.140625" style="5"/>
    <col min="4353" max="4353" width="44" style="5" customWidth="1"/>
    <col min="4354" max="4354" width="7.7109375" style="5" customWidth="1"/>
    <col min="4355" max="4355" width="16.28515625" style="5" customWidth="1"/>
    <col min="4356" max="4356" width="27.7109375" style="5" customWidth="1"/>
    <col min="4357" max="4357" width="32.85546875" style="5" customWidth="1"/>
    <col min="4358" max="4358" width="14.42578125" style="5" customWidth="1"/>
    <col min="4359" max="4359" width="16.28515625" style="5" customWidth="1"/>
    <col min="4360" max="4360" width="16.85546875" style="5" customWidth="1"/>
    <col min="4361" max="4361" width="18.42578125" style="5" customWidth="1"/>
    <col min="4362" max="4362" width="9.140625" style="5"/>
    <col min="4363" max="4363" width="30.85546875" style="5" customWidth="1"/>
    <col min="4364" max="4367" width="16.7109375" style="5" customWidth="1"/>
    <col min="4368" max="4608" width="9.140625" style="5"/>
    <col min="4609" max="4609" width="44" style="5" customWidth="1"/>
    <col min="4610" max="4610" width="7.7109375" style="5" customWidth="1"/>
    <col min="4611" max="4611" width="16.28515625" style="5" customWidth="1"/>
    <col min="4612" max="4612" width="27.7109375" style="5" customWidth="1"/>
    <col min="4613" max="4613" width="32.85546875" style="5" customWidth="1"/>
    <col min="4614" max="4614" width="14.42578125" style="5" customWidth="1"/>
    <col min="4615" max="4615" width="16.28515625" style="5" customWidth="1"/>
    <col min="4616" max="4616" width="16.85546875" style="5" customWidth="1"/>
    <col min="4617" max="4617" width="18.42578125" style="5" customWidth="1"/>
    <col min="4618" max="4618" width="9.140625" style="5"/>
    <col min="4619" max="4619" width="30.85546875" style="5" customWidth="1"/>
    <col min="4620" max="4623" width="16.7109375" style="5" customWidth="1"/>
    <col min="4624" max="4864" width="9.140625" style="5"/>
    <col min="4865" max="4865" width="44" style="5" customWidth="1"/>
    <col min="4866" max="4866" width="7.7109375" style="5" customWidth="1"/>
    <col min="4867" max="4867" width="16.28515625" style="5" customWidth="1"/>
    <col min="4868" max="4868" width="27.7109375" style="5" customWidth="1"/>
    <col min="4869" max="4869" width="32.85546875" style="5" customWidth="1"/>
    <col min="4870" max="4870" width="14.42578125" style="5" customWidth="1"/>
    <col min="4871" max="4871" width="16.28515625" style="5" customWidth="1"/>
    <col min="4872" max="4872" width="16.85546875" style="5" customWidth="1"/>
    <col min="4873" max="4873" width="18.42578125" style="5" customWidth="1"/>
    <col min="4874" max="4874" width="9.140625" style="5"/>
    <col min="4875" max="4875" width="30.85546875" style="5" customWidth="1"/>
    <col min="4876" max="4879" width="16.7109375" style="5" customWidth="1"/>
    <col min="4880" max="5120" width="9.140625" style="5"/>
    <col min="5121" max="5121" width="44" style="5" customWidth="1"/>
    <col min="5122" max="5122" width="7.7109375" style="5" customWidth="1"/>
    <col min="5123" max="5123" width="16.28515625" style="5" customWidth="1"/>
    <col min="5124" max="5124" width="27.7109375" style="5" customWidth="1"/>
    <col min="5125" max="5125" width="32.85546875" style="5" customWidth="1"/>
    <col min="5126" max="5126" width="14.42578125" style="5" customWidth="1"/>
    <col min="5127" max="5127" width="16.28515625" style="5" customWidth="1"/>
    <col min="5128" max="5128" width="16.85546875" style="5" customWidth="1"/>
    <col min="5129" max="5129" width="18.42578125" style="5" customWidth="1"/>
    <col min="5130" max="5130" width="9.140625" style="5"/>
    <col min="5131" max="5131" width="30.85546875" style="5" customWidth="1"/>
    <col min="5132" max="5135" width="16.7109375" style="5" customWidth="1"/>
    <col min="5136" max="5376" width="9.140625" style="5"/>
    <col min="5377" max="5377" width="44" style="5" customWidth="1"/>
    <col min="5378" max="5378" width="7.7109375" style="5" customWidth="1"/>
    <col min="5379" max="5379" width="16.28515625" style="5" customWidth="1"/>
    <col min="5380" max="5380" width="27.7109375" style="5" customWidth="1"/>
    <col min="5381" max="5381" width="32.85546875" style="5" customWidth="1"/>
    <col min="5382" max="5382" width="14.42578125" style="5" customWidth="1"/>
    <col min="5383" max="5383" width="16.28515625" style="5" customWidth="1"/>
    <col min="5384" max="5384" width="16.85546875" style="5" customWidth="1"/>
    <col min="5385" max="5385" width="18.42578125" style="5" customWidth="1"/>
    <col min="5386" max="5386" width="9.140625" style="5"/>
    <col min="5387" max="5387" width="30.85546875" style="5" customWidth="1"/>
    <col min="5388" max="5391" width="16.7109375" style="5" customWidth="1"/>
    <col min="5392" max="5632" width="9.140625" style="5"/>
    <col min="5633" max="5633" width="44" style="5" customWidth="1"/>
    <col min="5634" max="5634" width="7.7109375" style="5" customWidth="1"/>
    <col min="5635" max="5635" width="16.28515625" style="5" customWidth="1"/>
    <col min="5636" max="5636" width="27.7109375" style="5" customWidth="1"/>
    <col min="5637" max="5637" width="32.85546875" style="5" customWidth="1"/>
    <col min="5638" max="5638" width="14.42578125" style="5" customWidth="1"/>
    <col min="5639" max="5639" width="16.28515625" style="5" customWidth="1"/>
    <col min="5640" max="5640" width="16.85546875" style="5" customWidth="1"/>
    <col min="5641" max="5641" width="18.42578125" style="5" customWidth="1"/>
    <col min="5642" max="5642" width="9.140625" style="5"/>
    <col min="5643" max="5643" width="30.85546875" style="5" customWidth="1"/>
    <col min="5644" max="5647" width="16.7109375" style="5" customWidth="1"/>
    <col min="5648" max="5888" width="9.140625" style="5"/>
    <col min="5889" max="5889" width="44" style="5" customWidth="1"/>
    <col min="5890" max="5890" width="7.7109375" style="5" customWidth="1"/>
    <col min="5891" max="5891" width="16.28515625" style="5" customWidth="1"/>
    <col min="5892" max="5892" width="27.7109375" style="5" customWidth="1"/>
    <col min="5893" max="5893" width="32.85546875" style="5" customWidth="1"/>
    <col min="5894" max="5894" width="14.42578125" style="5" customWidth="1"/>
    <col min="5895" max="5895" width="16.28515625" style="5" customWidth="1"/>
    <col min="5896" max="5896" width="16.85546875" style="5" customWidth="1"/>
    <col min="5897" max="5897" width="18.42578125" style="5" customWidth="1"/>
    <col min="5898" max="5898" width="9.140625" style="5"/>
    <col min="5899" max="5899" width="30.85546875" style="5" customWidth="1"/>
    <col min="5900" max="5903" width="16.7109375" style="5" customWidth="1"/>
    <col min="5904" max="6144" width="9.140625" style="5"/>
    <col min="6145" max="6145" width="44" style="5" customWidth="1"/>
    <col min="6146" max="6146" width="7.7109375" style="5" customWidth="1"/>
    <col min="6147" max="6147" width="16.28515625" style="5" customWidth="1"/>
    <col min="6148" max="6148" width="27.7109375" style="5" customWidth="1"/>
    <col min="6149" max="6149" width="32.85546875" style="5" customWidth="1"/>
    <col min="6150" max="6150" width="14.42578125" style="5" customWidth="1"/>
    <col min="6151" max="6151" width="16.28515625" style="5" customWidth="1"/>
    <col min="6152" max="6152" width="16.85546875" style="5" customWidth="1"/>
    <col min="6153" max="6153" width="18.42578125" style="5" customWidth="1"/>
    <col min="6154" max="6154" width="9.140625" style="5"/>
    <col min="6155" max="6155" width="30.85546875" style="5" customWidth="1"/>
    <col min="6156" max="6159" width="16.7109375" style="5" customWidth="1"/>
    <col min="6160" max="6400" width="9.140625" style="5"/>
    <col min="6401" max="6401" width="44" style="5" customWidth="1"/>
    <col min="6402" max="6402" width="7.7109375" style="5" customWidth="1"/>
    <col min="6403" max="6403" width="16.28515625" style="5" customWidth="1"/>
    <col min="6404" max="6404" width="27.7109375" style="5" customWidth="1"/>
    <col min="6405" max="6405" width="32.85546875" style="5" customWidth="1"/>
    <col min="6406" max="6406" width="14.42578125" style="5" customWidth="1"/>
    <col min="6407" max="6407" width="16.28515625" style="5" customWidth="1"/>
    <col min="6408" max="6408" width="16.85546875" style="5" customWidth="1"/>
    <col min="6409" max="6409" width="18.42578125" style="5" customWidth="1"/>
    <col min="6410" max="6410" width="9.140625" style="5"/>
    <col min="6411" max="6411" width="30.85546875" style="5" customWidth="1"/>
    <col min="6412" max="6415" width="16.7109375" style="5" customWidth="1"/>
    <col min="6416" max="6656" width="9.140625" style="5"/>
    <col min="6657" max="6657" width="44" style="5" customWidth="1"/>
    <col min="6658" max="6658" width="7.7109375" style="5" customWidth="1"/>
    <col min="6659" max="6659" width="16.28515625" style="5" customWidth="1"/>
    <col min="6660" max="6660" width="27.7109375" style="5" customWidth="1"/>
    <col min="6661" max="6661" width="32.85546875" style="5" customWidth="1"/>
    <col min="6662" max="6662" width="14.42578125" style="5" customWidth="1"/>
    <col min="6663" max="6663" width="16.28515625" style="5" customWidth="1"/>
    <col min="6664" max="6664" width="16.85546875" style="5" customWidth="1"/>
    <col min="6665" max="6665" width="18.42578125" style="5" customWidth="1"/>
    <col min="6666" max="6666" width="9.140625" style="5"/>
    <col min="6667" max="6667" width="30.85546875" style="5" customWidth="1"/>
    <col min="6668" max="6671" width="16.7109375" style="5" customWidth="1"/>
    <col min="6672" max="6912" width="9.140625" style="5"/>
    <col min="6913" max="6913" width="44" style="5" customWidth="1"/>
    <col min="6914" max="6914" width="7.7109375" style="5" customWidth="1"/>
    <col min="6915" max="6915" width="16.28515625" style="5" customWidth="1"/>
    <col min="6916" max="6916" width="27.7109375" style="5" customWidth="1"/>
    <col min="6917" max="6917" width="32.85546875" style="5" customWidth="1"/>
    <col min="6918" max="6918" width="14.42578125" style="5" customWidth="1"/>
    <col min="6919" max="6919" width="16.28515625" style="5" customWidth="1"/>
    <col min="6920" max="6920" width="16.85546875" style="5" customWidth="1"/>
    <col min="6921" max="6921" width="18.42578125" style="5" customWidth="1"/>
    <col min="6922" max="6922" width="9.140625" style="5"/>
    <col min="6923" max="6923" width="30.85546875" style="5" customWidth="1"/>
    <col min="6924" max="6927" width="16.7109375" style="5" customWidth="1"/>
    <col min="6928" max="7168" width="9.140625" style="5"/>
    <col min="7169" max="7169" width="44" style="5" customWidth="1"/>
    <col min="7170" max="7170" width="7.7109375" style="5" customWidth="1"/>
    <col min="7171" max="7171" width="16.28515625" style="5" customWidth="1"/>
    <col min="7172" max="7172" width="27.7109375" style="5" customWidth="1"/>
    <col min="7173" max="7173" width="32.85546875" style="5" customWidth="1"/>
    <col min="7174" max="7174" width="14.42578125" style="5" customWidth="1"/>
    <col min="7175" max="7175" width="16.28515625" style="5" customWidth="1"/>
    <col min="7176" max="7176" width="16.85546875" style="5" customWidth="1"/>
    <col min="7177" max="7177" width="18.42578125" style="5" customWidth="1"/>
    <col min="7178" max="7178" width="9.140625" style="5"/>
    <col min="7179" max="7179" width="30.85546875" style="5" customWidth="1"/>
    <col min="7180" max="7183" width="16.7109375" style="5" customWidth="1"/>
    <col min="7184" max="7424" width="9.140625" style="5"/>
    <col min="7425" max="7425" width="44" style="5" customWidth="1"/>
    <col min="7426" max="7426" width="7.7109375" style="5" customWidth="1"/>
    <col min="7427" max="7427" width="16.28515625" style="5" customWidth="1"/>
    <col min="7428" max="7428" width="27.7109375" style="5" customWidth="1"/>
    <col min="7429" max="7429" width="32.85546875" style="5" customWidth="1"/>
    <col min="7430" max="7430" width="14.42578125" style="5" customWidth="1"/>
    <col min="7431" max="7431" width="16.28515625" style="5" customWidth="1"/>
    <col min="7432" max="7432" width="16.85546875" style="5" customWidth="1"/>
    <col min="7433" max="7433" width="18.42578125" style="5" customWidth="1"/>
    <col min="7434" max="7434" width="9.140625" style="5"/>
    <col min="7435" max="7435" width="30.85546875" style="5" customWidth="1"/>
    <col min="7436" max="7439" width="16.7109375" style="5" customWidth="1"/>
    <col min="7440" max="7680" width="9.140625" style="5"/>
    <col min="7681" max="7681" width="44" style="5" customWidth="1"/>
    <col min="7682" max="7682" width="7.7109375" style="5" customWidth="1"/>
    <col min="7683" max="7683" width="16.28515625" style="5" customWidth="1"/>
    <col min="7684" max="7684" width="27.7109375" style="5" customWidth="1"/>
    <col min="7685" max="7685" width="32.85546875" style="5" customWidth="1"/>
    <col min="7686" max="7686" width="14.42578125" style="5" customWidth="1"/>
    <col min="7687" max="7687" width="16.28515625" style="5" customWidth="1"/>
    <col min="7688" max="7688" width="16.85546875" style="5" customWidth="1"/>
    <col min="7689" max="7689" width="18.42578125" style="5" customWidth="1"/>
    <col min="7690" max="7690" width="9.140625" style="5"/>
    <col min="7691" max="7691" width="30.85546875" style="5" customWidth="1"/>
    <col min="7692" max="7695" width="16.7109375" style="5" customWidth="1"/>
    <col min="7696" max="7936" width="9.140625" style="5"/>
    <col min="7937" max="7937" width="44" style="5" customWidth="1"/>
    <col min="7938" max="7938" width="7.7109375" style="5" customWidth="1"/>
    <col min="7939" max="7939" width="16.28515625" style="5" customWidth="1"/>
    <col min="7940" max="7940" width="27.7109375" style="5" customWidth="1"/>
    <col min="7941" max="7941" width="32.85546875" style="5" customWidth="1"/>
    <col min="7942" max="7942" width="14.42578125" style="5" customWidth="1"/>
    <col min="7943" max="7943" width="16.28515625" style="5" customWidth="1"/>
    <col min="7944" max="7944" width="16.85546875" style="5" customWidth="1"/>
    <col min="7945" max="7945" width="18.42578125" style="5" customWidth="1"/>
    <col min="7946" max="7946" width="9.140625" style="5"/>
    <col min="7947" max="7947" width="30.85546875" style="5" customWidth="1"/>
    <col min="7948" max="7951" width="16.7109375" style="5" customWidth="1"/>
    <col min="7952" max="8192" width="9.140625" style="5"/>
    <col min="8193" max="8193" width="44" style="5" customWidth="1"/>
    <col min="8194" max="8194" width="7.7109375" style="5" customWidth="1"/>
    <col min="8195" max="8195" width="16.28515625" style="5" customWidth="1"/>
    <col min="8196" max="8196" width="27.7109375" style="5" customWidth="1"/>
    <col min="8197" max="8197" width="32.85546875" style="5" customWidth="1"/>
    <col min="8198" max="8198" width="14.42578125" style="5" customWidth="1"/>
    <col min="8199" max="8199" width="16.28515625" style="5" customWidth="1"/>
    <col min="8200" max="8200" width="16.85546875" style="5" customWidth="1"/>
    <col min="8201" max="8201" width="18.42578125" style="5" customWidth="1"/>
    <col min="8202" max="8202" width="9.140625" style="5"/>
    <col min="8203" max="8203" width="30.85546875" style="5" customWidth="1"/>
    <col min="8204" max="8207" width="16.7109375" style="5" customWidth="1"/>
    <col min="8208" max="8448" width="9.140625" style="5"/>
    <col min="8449" max="8449" width="44" style="5" customWidth="1"/>
    <col min="8450" max="8450" width="7.7109375" style="5" customWidth="1"/>
    <col min="8451" max="8451" width="16.28515625" style="5" customWidth="1"/>
    <col min="8452" max="8452" width="27.7109375" style="5" customWidth="1"/>
    <col min="8453" max="8453" width="32.85546875" style="5" customWidth="1"/>
    <col min="8454" max="8454" width="14.42578125" style="5" customWidth="1"/>
    <col min="8455" max="8455" width="16.28515625" style="5" customWidth="1"/>
    <col min="8456" max="8456" width="16.85546875" style="5" customWidth="1"/>
    <col min="8457" max="8457" width="18.42578125" style="5" customWidth="1"/>
    <col min="8458" max="8458" width="9.140625" style="5"/>
    <col min="8459" max="8459" width="30.85546875" style="5" customWidth="1"/>
    <col min="8460" max="8463" width="16.7109375" style="5" customWidth="1"/>
    <col min="8464" max="8704" width="9.140625" style="5"/>
    <col min="8705" max="8705" width="44" style="5" customWidth="1"/>
    <col min="8706" max="8706" width="7.7109375" style="5" customWidth="1"/>
    <col min="8707" max="8707" width="16.28515625" style="5" customWidth="1"/>
    <col min="8708" max="8708" width="27.7109375" style="5" customWidth="1"/>
    <col min="8709" max="8709" width="32.85546875" style="5" customWidth="1"/>
    <col min="8710" max="8710" width="14.42578125" style="5" customWidth="1"/>
    <col min="8711" max="8711" width="16.28515625" style="5" customWidth="1"/>
    <col min="8712" max="8712" width="16.85546875" style="5" customWidth="1"/>
    <col min="8713" max="8713" width="18.42578125" style="5" customWidth="1"/>
    <col min="8714" max="8714" width="9.140625" style="5"/>
    <col min="8715" max="8715" width="30.85546875" style="5" customWidth="1"/>
    <col min="8716" max="8719" width="16.7109375" style="5" customWidth="1"/>
    <col min="8720" max="8960" width="9.140625" style="5"/>
    <col min="8961" max="8961" width="44" style="5" customWidth="1"/>
    <col min="8962" max="8962" width="7.7109375" style="5" customWidth="1"/>
    <col min="8963" max="8963" width="16.28515625" style="5" customWidth="1"/>
    <col min="8964" max="8964" width="27.7109375" style="5" customWidth="1"/>
    <col min="8965" max="8965" width="32.85546875" style="5" customWidth="1"/>
    <col min="8966" max="8966" width="14.42578125" style="5" customWidth="1"/>
    <col min="8967" max="8967" width="16.28515625" style="5" customWidth="1"/>
    <col min="8968" max="8968" width="16.85546875" style="5" customWidth="1"/>
    <col min="8969" max="8969" width="18.42578125" style="5" customWidth="1"/>
    <col min="8970" max="8970" width="9.140625" style="5"/>
    <col min="8971" max="8971" width="30.85546875" style="5" customWidth="1"/>
    <col min="8972" max="8975" width="16.7109375" style="5" customWidth="1"/>
    <col min="8976" max="9216" width="9.140625" style="5"/>
    <col min="9217" max="9217" width="44" style="5" customWidth="1"/>
    <col min="9218" max="9218" width="7.7109375" style="5" customWidth="1"/>
    <col min="9219" max="9219" width="16.28515625" style="5" customWidth="1"/>
    <col min="9220" max="9220" width="27.7109375" style="5" customWidth="1"/>
    <col min="9221" max="9221" width="32.85546875" style="5" customWidth="1"/>
    <col min="9222" max="9222" width="14.42578125" style="5" customWidth="1"/>
    <col min="9223" max="9223" width="16.28515625" style="5" customWidth="1"/>
    <col min="9224" max="9224" width="16.85546875" style="5" customWidth="1"/>
    <col min="9225" max="9225" width="18.42578125" style="5" customWidth="1"/>
    <col min="9226" max="9226" width="9.140625" style="5"/>
    <col min="9227" max="9227" width="30.85546875" style="5" customWidth="1"/>
    <col min="9228" max="9231" width="16.7109375" style="5" customWidth="1"/>
    <col min="9232" max="9472" width="9.140625" style="5"/>
    <col min="9473" max="9473" width="44" style="5" customWidth="1"/>
    <col min="9474" max="9474" width="7.7109375" style="5" customWidth="1"/>
    <col min="9475" max="9475" width="16.28515625" style="5" customWidth="1"/>
    <col min="9476" max="9476" width="27.7109375" style="5" customWidth="1"/>
    <col min="9477" max="9477" width="32.85546875" style="5" customWidth="1"/>
    <col min="9478" max="9478" width="14.42578125" style="5" customWidth="1"/>
    <col min="9479" max="9479" width="16.28515625" style="5" customWidth="1"/>
    <col min="9480" max="9480" width="16.85546875" style="5" customWidth="1"/>
    <col min="9481" max="9481" width="18.42578125" style="5" customWidth="1"/>
    <col min="9482" max="9482" width="9.140625" style="5"/>
    <col min="9483" max="9483" width="30.85546875" style="5" customWidth="1"/>
    <col min="9484" max="9487" width="16.7109375" style="5" customWidth="1"/>
    <col min="9488" max="9728" width="9.140625" style="5"/>
    <col min="9729" max="9729" width="44" style="5" customWidth="1"/>
    <col min="9730" max="9730" width="7.7109375" style="5" customWidth="1"/>
    <col min="9731" max="9731" width="16.28515625" style="5" customWidth="1"/>
    <col min="9732" max="9732" width="27.7109375" style="5" customWidth="1"/>
    <col min="9733" max="9733" width="32.85546875" style="5" customWidth="1"/>
    <col min="9734" max="9734" width="14.42578125" style="5" customWidth="1"/>
    <col min="9735" max="9735" width="16.28515625" style="5" customWidth="1"/>
    <col min="9736" max="9736" width="16.85546875" style="5" customWidth="1"/>
    <col min="9737" max="9737" width="18.42578125" style="5" customWidth="1"/>
    <col min="9738" max="9738" width="9.140625" style="5"/>
    <col min="9739" max="9739" width="30.85546875" style="5" customWidth="1"/>
    <col min="9740" max="9743" width="16.7109375" style="5" customWidth="1"/>
    <col min="9744" max="9984" width="9.140625" style="5"/>
    <col min="9985" max="9985" width="44" style="5" customWidth="1"/>
    <col min="9986" max="9986" width="7.7109375" style="5" customWidth="1"/>
    <col min="9987" max="9987" width="16.28515625" style="5" customWidth="1"/>
    <col min="9988" max="9988" width="27.7109375" style="5" customWidth="1"/>
    <col min="9989" max="9989" width="32.85546875" style="5" customWidth="1"/>
    <col min="9990" max="9990" width="14.42578125" style="5" customWidth="1"/>
    <col min="9991" max="9991" width="16.28515625" style="5" customWidth="1"/>
    <col min="9992" max="9992" width="16.85546875" style="5" customWidth="1"/>
    <col min="9993" max="9993" width="18.42578125" style="5" customWidth="1"/>
    <col min="9994" max="9994" width="9.140625" style="5"/>
    <col min="9995" max="9995" width="30.85546875" style="5" customWidth="1"/>
    <col min="9996" max="9999" width="16.7109375" style="5" customWidth="1"/>
    <col min="10000" max="10240" width="9.140625" style="5"/>
    <col min="10241" max="10241" width="44" style="5" customWidth="1"/>
    <col min="10242" max="10242" width="7.7109375" style="5" customWidth="1"/>
    <col min="10243" max="10243" width="16.28515625" style="5" customWidth="1"/>
    <col min="10244" max="10244" width="27.7109375" style="5" customWidth="1"/>
    <col min="10245" max="10245" width="32.85546875" style="5" customWidth="1"/>
    <col min="10246" max="10246" width="14.42578125" style="5" customWidth="1"/>
    <col min="10247" max="10247" width="16.28515625" style="5" customWidth="1"/>
    <col min="10248" max="10248" width="16.85546875" style="5" customWidth="1"/>
    <col min="10249" max="10249" width="18.42578125" style="5" customWidth="1"/>
    <col min="10250" max="10250" width="9.140625" style="5"/>
    <col min="10251" max="10251" width="30.85546875" style="5" customWidth="1"/>
    <col min="10252" max="10255" width="16.7109375" style="5" customWidth="1"/>
    <col min="10256" max="10496" width="9.140625" style="5"/>
    <col min="10497" max="10497" width="44" style="5" customWidth="1"/>
    <col min="10498" max="10498" width="7.7109375" style="5" customWidth="1"/>
    <col min="10499" max="10499" width="16.28515625" style="5" customWidth="1"/>
    <col min="10500" max="10500" width="27.7109375" style="5" customWidth="1"/>
    <col min="10501" max="10501" width="32.85546875" style="5" customWidth="1"/>
    <col min="10502" max="10502" width="14.42578125" style="5" customWidth="1"/>
    <col min="10503" max="10503" width="16.28515625" style="5" customWidth="1"/>
    <col min="10504" max="10504" width="16.85546875" style="5" customWidth="1"/>
    <col min="10505" max="10505" width="18.42578125" style="5" customWidth="1"/>
    <col min="10506" max="10506" width="9.140625" style="5"/>
    <col min="10507" max="10507" width="30.85546875" style="5" customWidth="1"/>
    <col min="10508" max="10511" width="16.7109375" style="5" customWidth="1"/>
    <col min="10512" max="10752" width="9.140625" style="5"/>
    <col min="10753" max="10753" width="44" style="5" customWidth="1"/>
    <col min="10754" max="10754" width="7.7109375" style="5" customWidth="1"/>
    <col min="10755" max="10755" width="16.28515625" style="5" customWidth="1"/>
    <col min="10756" max="10756" width="27.7109375" style="5" customWidth="1"/>
    <col min="10757" max="10757" width="32.85546875" style="5" customWidth="1"/>
    <col min="10758" max="10758" width="14.42578125" style="5" customWidth="1"/>
    <col min="10759" max="10759" width="16.28515625" style="5" customWidth="1"/>
    <col min="10760" max="10760" width="16.85546875" style="5" customWidth="1"/>
    <col min="10761" max="10761" width="18.42578125" style="5" customWidth="1"/>
    <col min="10762" max="10762" width="9.140625" style="5"/>
    <col min="10763" max="10763" width="30.85546875" style="5" customWidth="1"/>
    <col min="10764" max="10767" width="16.7109375" style="5" customWidth="1"/>
    <col min="10768" max="11008" width="9.140625" style="5"/>
    <col min="11009" max="11009" width="44" style="5" customWidth="1"/>
    <col min="11010" max="11010" width="7.7109375" style="5" customWidth="1"/>
    <col min="11011" max="11011" width="16.28515625" style="5" customWidth="1"/>
    <col min="11012" max="11012" width="27.7109375" style="5" customWidth="1"/>
    <col min="11013" max="11013" width="32.85546875" style="5" customWidth="1"/>
    <col min="11014" max="11014" width="14.42578125" style="5" customWidth="1"/>
    <col min="11015" max="11015" width="16.28515625" style="5" customWidth="1"/>
    <col min="11016" max="11016" width="16.85546875" style="5" customWidth="1"/>
    <col min="11017" max="11017" width="18.42578125" style="5" customWidth="1"/>
    <col min="11018" max="11018" width="9.140625" style="5"/>
    <col min="11019" max="11019" width="30.85546875" style="5" customWidth="1"/>
    <col min="11020" max="11023" width="16.7109375" style="5" customWidth="1"/>
    <col min="11024" max="11264" width="9.140625" style="5"/>
    <col min="11265" max="11265" width="44" style="5" customWidth="1"/>
    <col min="11266" max="11266" width="7.7109375" style="5" customWidth="1"/>
    <col min="11267" max="11267" width="16.28515625" style="5" customWidth="1"/>
    <col min="11268" max="11268" width="27.7109375" style="5" customWidth="1"/>
    <col min="11269" max="11269" width="32.85546875" style="5" customWidth="1"/>
    <col min="11270" max="11270" width="14.42578125" style="5" customWidth="1"/>
    <col min="11271" max="11271" width="16.28515625" style="5" customWidth="1"/>
    <col min="11272" max="11272" width="16.85546875" style="5" customWidth="1"/>
    <col min="11273" max="11273" width="18.42578125" style="5" customWidth="1"/>
    <col min="11274" max="11274" width="9.140625" style="5"/>
    <col min="11275" max="11275" width="30.85546875" style="5" customWidth="1"/>
    <col min="11276" max="11279" width="16.7109375" style="5" customWidth="1"/>
    <col min="11280" max="11520" width="9.140625" style="5"/>
    <col min="11521" max="11521" width="44" style="5" customWidth="1"/>
    <col min="11522" max="11522" width="7.7109375" style="5" customWidth="1"/>
    <col min="11523" max="11523" width="16.28515625" style="5" customWidth="1"/>
    <col min="11524" max="11524" width="27.7109375" style="5" customWidth="1"/>
    <col min="11525" max="11525" width="32.85546875" style="5" customWidth="1"/>
    <col min="11526" max="11526" width="14.42578125" style="5" customWidth="1"/>
    <col min="11527" max="11527" width="16.28515625" style="5" customWidth="1"/>
    <col min="11528" max="11528" width="16.85546875" style="5" customWidth="1"/>
    <col min="11529" max="11529" width="18.42578125" style="5" customWidth="1"/>
    <col min="11530" max="11530" width="9.140625" style="5"/>
    <col min="11531" max="11531" width="30.85546875" style="5" customWidth="1"/>
    <col min="11532" max="11535" width="16.7109375" style="5" customWidth="1"/>
    <col min="11536" max="11776" width="9.140625" style="5"/>
    <col min="11777" max="11777" width="44" style="5" customWidth="1"/>
    <col min="11778" max="11778" width="7.7109375" style="5" customWidth="1"/>
    <col min="11779" max="11779" width="16.28515625" style="5" customWidth="1"/>
    <col min="11780" max="11780" width="27.7109375" style="5" customWidth="1"/>
    <col min="11781" max="11781" width="32.85546875" style="5" customWidth="1"/>
    <col min="11782" max="11782" width="14.42578125" style="5" customWidth="1"/>
    <col min="11783" max="11783" width="16.28515625" style="5" customWidth="1"/>
    <col min="11784" max="11784" width="16.85546875" style="5" customWidth="1"/>
    <col min="11785" max="11785" width="18.42578125" style="5" customWidth="1"/>
    <col min="11786" max="11786" width="9.140625" style="5"/>
    <col min="11787" max="11787" width="30.85546875" style="5" customWidth="1"/>
    <col min="11788" max="11791" width="16.7109375" style="5" customWidth="1"/>
    <col min="11792" max="12032" width="9.140625" style="5"/>
    <col min="12033" max="12033" width="44" style="5" customWidth="1"/>
    <col min="12034" max="12034" width="7.7109375" style="5" customWidth="1"/>
    <col min="12035" max="12035" width="16.28515625" style="5" customWidth="1"/>
    <col min="12036" max="12036" width="27.7109375" style="5" customWidth="1"/>
    <col min="12037" max="12037" width="32.85546875" style="5" customWidth="1"/>
    <col min="12038" max="12038" width="14.42578125" style="5" customWidth="1"/>
    <col min="12039" max="12039" width="16.28515625" style="5" customWidth="1"/>
    <col min="12040" max="12040" width="16.85546875" style="5" customWidth="1"/>
    <col min="12041" max="12041" width="18.42578125" style="5" customWidth="1"/>
    <col min="12042" max="12042" width="9.140625" style="5"/>
    <col min="12043" max="12043" width="30.85546875" style="5" customWidth="1"/>
    <col min="12044" max="12047" width="16.7109375" style="5" customWidth="1"/>
    <col min="12048" max="12288" width="9.140625" style="5"/>
    <col min="12289" max="12289" width="44" style="5" customWidth="1"/>
    <col min="12290" max="12290" width="7.7109375" style="5" customWidth="1"/>
    <col min="12291" max="12291" width="16.28515625" style="5" customWidth="1"/>
    <col min="12292" max="12292" width="27.7109375" style="5" customWidth="1"/>
    <col min="12293" max="12293" width="32.85546875" style="5" customWidth="1"/>
    <col min="12294" max="12294" width="14.42578125" style="5" customWidth="1"/>
    <col min="12295" max="12295" width="16.28515625" style="5" customWidth="1"/>
    <col min="12296" max="12296" width="16.85546875" style="5" customWidth="1"/>
    <col min="12297" max="12297" width="18.42578125" style="5" customWidth="1"/>
    <col min="12298" max="12298" width="9.140625" style="5"/>
    <col min="12299" max="12299" width="30.85546875" style="5" customWidth="1"/>
    <col min="12300" max="12303" width="16.7109375" style="5" customWidth="1"/>
    <col min="12304" max="12544" width="9.140625" style="5"/>
    <col min="12545" max="12545" width="44" style="5" customWidth="1"/>
    <col min="12546" max="12546" width="7.7109375" style="5" customWidth="1"/>
    <col min="12547" max="12547" width="16.28515625" style="5" customWidth="1"/>
    <col min="12548" max="12548" width="27.7109375" style="5" customWidth="1"/>
    <col min="12549" max="12549" width="32.85546875" style="5" customWidth="1"/>
    <col min="12550" max="12550" width="14.42578125" style="5" customWidth="1"/>
    <col min="12551" max="12551" width="16.28515625" style="5" customWidth="1"/>
    <col min="12552" max="12552" width="16.85546875" style="5" customWidth="1"/>
    <col min="12553" max="12553" width="18.42578125" style="5" customWidth="1"/>
    <col min="12554" max="12554" width="9.140625" style="5"/>
    <col min="12555" max="12555" width="30.85546875" style="5" customWidth="1"/>
    <col min="12556" max="12559" width="16.7109375" style="5" customWidth="1"/>
    <col min="12560" max="12800" width="9.140625" style="5"/>
    <col min="12801" max="12801" width="44" style="5" customWidth="1"/>
    <col min="12802" max="12802" width="7.7109375" style="5" customWidth="1"/>
    <col min="12803" max="12803" width="16.28515625" style="5" customWidth="1"/>
    <col min="12804" max="12804" width="27.7109375" style="5" customWidth="1"/>
    <col min="12805" max="12805" width="32.85546875" style="5" customWidth="1"/>
    <col min="12806" max="12806" width="14.42578125" style="5" customWidth="1"/>
    <col min="12807" max="12807" width="16.28515625" style="5" customWidth="1"/>
    <col min="12808" max="12808" width="16.85546875" style="5" customWidth="1"/>
    <col min="12809" max="12809" width="18.42578125" style="5" customWidth="1"/>
    <col min="12810" max="12810" width="9.140625" style="5"/>
    <col min="12811" max="12811" width="30.85546875" style="5" customWidth="1"/>
    <col min="12812" max="12815" width="16.7109375" style="5" customWidth="1"/>
    <col min="12816" max="13056" width="9.140625" style="5"/>
    <col min="13057" max="13057" width="44" style="5" customWidth="1"/>
    <col min="13058" max="13058" width="7.7109375" style="5" customWidth="1"/>
    <col min="13059" max="13059" width="16.28515625" style="5" customWidth="1"/>
    <col min="13060" max="13060" width="27.7109375" style="5" customWidth="1"/>
    <col min="13061" max="13061" width="32.85546875" style="5" customWidth="1"/>
    <col min="13062" max="13062" width="14.42578125" style="5" customWidth="1"/>
    <col min="13063" max="13063" width="16.28515625" style="5" customWidth="1"/>
    <col min="13064" max="13064" width="16.85546875" style="5" customWidth="1"/>
    <col min="13065" max="13065" width="18.42578125" style="5" customWidth="1"/>
    <col min="13066" max="13066" width="9.140625" style="5"/>
    <col min="13067" max="13067" width="30.85546875" style="5" customWidth="1"/>
    <col min="13068" max="13071" width="16.7109375" style="5" customWidth="1"/>
    <col min="13072" max="13312" width="9.140625" style="5"/>
    <col min="13313" max="13313" width="44" style="5" customWidth="1"/>
    <col min="13314" max="13314" width="7.7109375" style="5" customWidth="1"/>
    <col min="13315" max="13315" width="16.28515625" style="5" customWidth="1"/>
    <col min="13316" max="13316" width="27.7109375" style="5" customWidth="1"/>
    <col min="13317" max="13317" width="32.85546875" style="5" customWidth="1"/>
    <col min="13318" max="13318" width="14.42578125" style="5" customWidth="1"/>
    <col min="13319" max="13319" width="16.28515625" style="5" customWidth="1"/>
    <col min="13320" max="13320" width="16.85546875" style="5" customWidth="1"/>
    <col min="13321" max="13321" width="18.42578125" style="5" customWidth="1"/>
    <col min="13322" max="13322" width="9.140625" style="5"/>
    <col min="13323" max="13323" width="30.85546875" style="5" customWidth="1"/>
    <col min="13324" max="13327" width="16.7109375" style="5" customWidth="1"/>
    <col min="13328" max="13568" width="9.140625" style="5"/>
    <col min="13569" max="13569" width="44" style="5" customWidth="1"/>
    <col min="13570" max="13570" width="7.7109375" style="5" customWidth="1"/>
    <col min="13571" max="13571" width="16.28515625" style="5" customWidth="1"/>
    <col min="13572" max="13572" width="27.7109375" style="5" customWidth="1"/>
    <col min="13573" max="13573" width="32.85546875" style="5" customWidth="1"/>
    <col min="13574" max="13574" width="14.42578125" style="5" customWidth="1"/>
    <col min="13575" max="13575" width="16.28515625" style="5" customWidth="1"/>
    <col min="13576" max="13576" width="16.85546875" style="5" customWidth="1"/>
    <col min="13577" max="13577" width="18.42578125" style="5" customWidth="1"/>
    <col min="13578" max="13578" width="9.140625" style="5"/>
    <col min="13579" max="13579" width="30.85546875" style="5" customWidth="1"/>
    <col min="13580" max="13583" width="16.7109375" style="5" customWidth="1"/>
    <col min="13584" max="13824" width="9.140625" style="5"/>
    <col min="13825" max="13825" width="44" style="5" customWidth="1"/>
    <col min="13826" max="13826" width="7.7109375" style="5" customWidth="1"/>
    <col min="13827" max="13827" width="16.28515625" style="5" customWidth="1"/>
    <col min="13828" max="13828" width="27.7109375" style="5" customWidth="1"/>
    <col min="13829" max="13829" width="32.85546875" style="5" customWidth="1"/>
    <col min="13830" max="13830" width="14.42578125" style="5" customWidth="1"/>
    <col min="13831" max="13831" width="16.28515625" style="5" customWidth="1"/>
    <col min="13832" max="13832" width="16.85546875" style="5" customWidth="1"/>
    <col min="13833" max="13833" width="18.42578125" style="5" customWidth="1"/>
    <col min="13834" max="13834" width="9.140625" style="5"/>
    <col min="13835" max="13835" width="30.85546875" style="5" customWidth="1"/>
    <col min="13836" max="13839" width="16.7109375" style="5" customWidth="1"/>
    <col min="13840" max="14080" width="9.140625" style="5"/>
    <col min="14081" max="14081" width="44" style="5" customWidth="1"/>
    <col min="14082" max="14082" width="7.7109375" style="5" customWidth="1"/>
    <col min="14083" max="14083" width="16.28515625" style="5" customWidth="1"/>
    <col min="14084" max="14084" width="27.7109375" style="5" customWidth="1"/>
    <col min="14085" max="14085" width="32.85546875" style="5" customWidth="1"/>
    <col min="14086" max="14086" width="14.42578125" style="5" customWidth="1"/>
    <col min="14087" max="14087" width="16.28515625" style="5" customWidth="1"/>
    <col min="14088" max="14088" width="16.85546875" style="5" customWidth="1"/>
    <col min="14089" max="14089" width="18.42578125" style="5" customWidth="1"/>
    <col min="14090" max="14090" width="9.140625" style="5"/>
    <col min="14091" max="14091" width="30.85546875" style="5" customWidth="1"/>
    <col min="14092" max="14095" width="16.7109375" style="5" customWidth="1"/>
    <col min="14096" max="14336" width="9.140625" style="5"/>
    <col min="14337" max="14337" width="44" style="5" customWidth="1"/>
    <col min="14338" max="14338" width="7.7109375" style="5" customWidth="1"/>
    <col min="14339" max="14339" width="16.28515625" style="5" customWidth="1"/>
    <col min="14340" max="14340" width="27.7109375" style="5" customWidth="1"/>
    <col min="14341" max="14341" width="32.85546875" style="5" customWidth="1"/>
    <col min="14342" max="14342" width="14.42578125" style="5" customWidth="1"/>
    <col min="14343" max="14343" width="16.28515625" style="5" customWidth="1"/>
    <col min="14344" max="14344" width="16.85546875" style="5" customWidth="1"/>
    <col min="14345" max="14345" width="18.42578125" style="5" customWidth="1"/>
    <col min="14346" max="14346" width="9.140625" style="5"/>
    <col min="14347" max="14347" width="30.85546875" style="5" customWidth="1"/>
    <col min="14348" max="14351" width="16.7109375" style="5" customWidth="1"/>
    <col min="14352" max="14592" width="9.140625" style="5"/>
    <col min="14593" max="14593" width="44" style="5" customWidth="1"/>
    <col min="14594" max="14594" width="7.7109375" style="5" customWidth="1"/>
    <col min="14595" max="14595" width="16.28515625" style="5" customWidth="1"/>
    <col min="14596" max="14596" width="27.7109375" style="5" customWidth="1"/>
    <col min="14597" max="14597" width="32.85546875" style="5" customWidth="1"/>
    <col min="14598" max="14598" width="14.42578125" style="5" customWidth="1"/>
    <col min="14599" max="14599" width="16.28515625" style="5" customWidth="1"/>
    <col min="14600" max="14600" width="16.85546875" style="5" customWidth="1"/>
    <col min="14601" max="14601" width="18.42578125" style="5" customWidth="1"/>
    <col min="14602" max="14602" width="9.140625" style="5"/>
    <col min="14603" max="14603" width="30.85546875" style="5" customWidth="1"/>
    <col min="14604" max="14607" width="16.7109375" style="5" customWidth="1"/>
    <col min="14608" max="14848" width="9.140625" style="5"/>
    <col min="14849" max="14849" width="44" style="5" customWidth="1"/>
    <col min="14850" max="14850" width="7.7109375" style="5" customWidth="1"/>
    <col min="14851" max="14851" width="16.28515625" style="5" customWidth="1"/>
    <col min="14852" max="14852" width="27.7109375" style="5" customWidth="1"/>
    <col min="14853" max="14853" width="32.85546875" style="5" customWidth="1"/>
    <col min="14854" max="14854" width="14.42578125" style="5" customWidth="1"/>
    <col min="14855" max="14855" width="16.28515625" style="5" customWidth="1"/>
    <col min="14856" max="14856" width="16.85546875" style="5" customWidth="1"/>
    <col min="14857" max="14857" width="18.42578125" style="5" customWidth="1"/>
    <col min="14858" max="14858" width="9.140625" style="5"/>
    <col min="14859" max="14859" width="30.85546875" style="5" customWidth="1"/>
    <col min="14860" max="14863" width="16.7109375" style="5" customWidth="1"/>
    <col min="14864" max="15104" width="9.140625" style="5"/>
    <col min="15105" max="15105" width="44" style="5" customWidth="1"/>
    <col min="15106" max="15106" width="7.7109375" style="5" customWidth="1"/>
    <col min="15107" max="15107" width="16.28515625" style="5" customWidth="1"/>
    <col min="15108" max="15108" width="27.7109375" style="5" customWidth="1"/>
    <col min="15109" max="15109" width="32.85546875" style="5" customWidth="1"/>
    <col min="15110" max="15110" width="14.42578125" style="5" customWidth="1"/>
    <col min="15111" max="15111" width="16.28515625" style="5" customWidth="1"/>
    <col min="15112" max="15112" width="16.85546875" style="5" customWidth="1"/>
    <col min="15113" max="15113" width="18.42578125" style="5" customWidth="1"/>
    <col min="15114" max="15114" width="9.140625" style="5"/>
    <col min="15115" max="15115" width="30.85546875" style="5" customWidth="1"/>
    <col min="15116" max="15119" width="16.7109375" style="5" customWidth="1"/>
    <col min="15120" max="15360" width="9.140625" style="5"/>
    <col min="15361" max="15361" width="44" style="5" customWidth="1"/>
    <col min="15362" max="15362" width="7.7109375" style="5" customWidth="1"/>
    <col min="15363" max="15363" width="16.28515625" style="5" customWidth="1"/>
    <col min="15364" max="15364" width="27.7109375" style="5" customWidth="1"/>
    <col min="15365" max="15365" width="32.85546875" style="5" customWidth="1"/>
    <col min="15366" max="15366" width="14.42578125" style="5" customWidth="1"/>
    <col min="15367" max="15367" width="16.28515625" style="5" customWidth="1"/>
    <col min="15368" max="15368" width="16.85546875" style="5" customWidth="1"/>
    <col min="15369" max="15369" width="18.42578125" style="5" customWidth="1"/>
    <col min="15370" max="15370" width="9.140625" style="5"/>
    <col min="15371" max="15371" width="30.85546875" style="5" customWidth="1"/>
    <col min="15372" max="15375" width="16.7109375" style="5" customWidth="1"/>
    <col min="15376" max="15616" width="9.140625" style="5"/>
    <col min="15617" max="15617" width="44" style="5" customWidth="1"/>
    <col min="15618" max="15618" width="7.7109375" style="5" customWidth="1"/>
    <col min="15619" max="15619" width="16.28515625" style="5" customWidth="1"/>
    <col min="15620" max="15620" width="27.7109375" style="5" customWidth="1"/>
    <col min="15621" max="15621" width="32.85546875" style="5" customWidth="1"/>
    <col min="15622" max="15622" width="14.42578125" style="5" customWidth="1"/>
    <col min="15623" max="15623" width="16.28515625" style="5" customWidth="1"/>
    <col min="15624" max="15624" width="16.85546875" style="5" customWidth="1"/>
    <col min="15625" max="15625" width="18.42578125" style="5" customWidth="1"/>
    <col min="15626" max="15626" width="9.140625" style="5"/>
    <col min="15627" max="15627" width="30.85546875" style="5" customWidth="1"/>
    <col min="15628" max="15631" width="16.7109375" style="5" customWidth="1"/>
    <col min="15632" max="15872" width="9.140625" style="5"/>
    <col min="15873" max="15873" width="44" style="5" customWidth="1"/>
    <col min="15874" max="15874" width="7.7109375" style="5" customWidth="1"/>
    <col min="15875" max="15875" width="16.28515625" style="5" customWidth="1"/>
    <col min="15876" max="15876" width="27.7109375" style="5" customWidth="1"/>
    <col min="15877" max="15877" width="32.85546875" style="5" customWidth="1"/>
    <col min="15878" max="15878" width="14.42578125" style="5" customWidth="1"/>
    <col min="15879" max="15879" width="16.28515625" style="5" customWidth="1"/>
    <col min="15880" max="15880" width="16.85546875" style="5" customWidth="1"/>
    <col min="15881" max="15881" width="18.42578125" style="5" customWidth="1"/>
    <col min="15882" max="15882" width="9.140625" style="5"/>
    <col min="15883" max="15883" width="30.85546875" style="5" customWidth="1"/>
    <col min="15884" max="15887" width="16.7109375" style="5" customWidth="1"/>
    <col min="15888" max="16128" width="9.140625" style="5"/>
    <col min="16129" max="16129" width="44" style="5" customWidth="1"/>
    <col min="16130" max="16130" width="7.7109375" style="5" customWidth="1"/>
    <col min="16131" max="16131" width="16.28515625" style="5" customWidth="1"/>
    <col min="16132" max="16132" width="27.7109375" style="5" customWidth="1"/>
    <col min="16133" max="16133" width="32.85546875" style="5" customWidth="1"/>
    <col min="16134" max="16134" width="14.42578125" style="5" customWidth="1"/>
    <col min="16135" max="16135" width="16.28515625" style="5" customWidth="1"/>
    <col min="16136" max="16136" width="16.85546875" style="5" customWidth="1"/>
    <col min="16137" max="16137" width="18.42578125" style="5" customWidth="1"/>
    <col min="16138" max="16138" width="9.140625" style="5"/>
    <col min="16139" max="16139" width="30.85546875" style="5" customWidth="1"/>
    <col min="16140" max="16143" width="16.7109375" style="5" customWidth="1"/>
    <col min="16144" max="16384" width="9.140625" style="5"/>
  </cols>
  <sheetData>
    <row r="1" spans="1:14" x14ac:dyDescent="0.25">
      <c r="A1" s="1"/>
    </row>
    <row r="2" spans="1:14" x14ac:dyDescent="0.25">
      <c r="J2" s="45" t="s">
        <v>0</v>
      </c>
    </row>
    <row r="3" spans="1:14" ht="15" customHeight="1" x14ac:dyDescent="0.25">
      <c r="A3" s="66" t="s">
        <v>1</v>
      </c>
      <c r="B3" s="66"/>
      <c r="C3" s="66"/>
      <c r="D3" s="66"/>
      <c r="E3" s="66"/>
      <c r="F3" s="66"/>
      <c r="G3" s="66"/>
      <c r="H3" s="66"/>
      <c r="I3" s="66"/>
      <c r="J3" s="66"/>
    </row>
    <row r="4" spans="1:14" ht="51.75" customHeight="1" x14ac:dyDescent="0.25">
      <c r="A4" s="67" t="s">
        <v>2</v>
      </c>
      <c r="B4" s="68" t="s">
        <v>3</v>
      </c>
      <c r="C4" s="67" t="s">
        <v>4</v>
      </c>
      <c r="D4" s="67" t="s">
        <v>5</v>
      </c>
      <c r="E4" s="67" t="s">
        <v>6</v>
      </c>
      <c r="F4" s="67" t="s">
        <v>7</v>
      </c>
      <c r="G4" s="67"/>
      <c r="H4" s="67" t="s">
        <v>8</v>
      </c>
      <c r="I4" s="67"/>
      <c r="J4" s="67"/>
    </row>
    <row r="5" spans="1:14" ht="15" customHeight="1" x14ac:dyDescent="0.25">
      <c r="A5" s="67"/>
      <c r="B5" s="68"/>
      <c r="C5" s="67"/>
      <c r="D5" s="67"/>
      <c r="E5" s="67"/>
      <c r="F5" s="67" t="s">
        <v>9</v>
      </c>
      <c r="G5" s="67"/>
      <c r="H5" s="67" t="s">
        <v>10</v>
      </c>
      <c r="I5" s="67"/>
      <c r="J5" s="67" t="s">
        <v>11</v>
      </c>
    </row>
    <row r="6" spans="1:14" ht="60" x14ac:dyDescent="0.25">
      <c r="A6" s="67"/>
      <c r="B6" s="68"/>
      <c r="C6" s="67"/>
      <c r="D6" s="67"/>
      <c r="E6" s="67"/>
      <c r="F6" s="7" t="s">
        <v>12</v>
      </c>
      <c r="G6" s="7" t="s">
        <v>13</v>
      </c>
      <c r="H6" s="7" t="s">
        <v>12</v>
      </c>
      <c r="I6" s="7" t="s">
        <v>13</v>
      </c>
      <c r="J6" s="67"/>
    </row>
    <row r="7" spans="1:14" x14ac:dyDescent="0.25">
      <c r="A7" s="8"/>
      <c r="B7" s="9">
        <v>1</v>
      </c>
      <c r="C7" s="7">
        <v>2</v>
      </c>
      <c r="D7" s="7">
        <v>3</v>
      </c>
      <c r="E7" s="7">
        <v>4</v>
      </c>
      <c r="F7" s="7">
        <v>5</v>
      </c>
      <c r="G7" s="7">
        <v>6</v>
      </c>
      <c r="H7" s="7">
        <v>7</v>
      </c>
      <c r="I7" s="7">
        <v>8</v>
      </c>
      <c r="J7" s="7">
        <v>9</v>
      </c>
    </row>
    <row r="8" spans="1:14" ht="57" x14ac:dyDescent="0.25">
      <c r="A8" s="10" t="s">
        <v>14</v>
      </c>
      <c r="B8" s="11">
        <v>1</v>
      </c>
      <c r="C8" s="12"/>
      <c r="D8" s="11" t="s">
        <v>15</v>
      </c>
      <c r="E8" s="11" t="s">
        <v>15</v>
      </c>
      <c r="F8" s="13">
        <f>F9+F14+F16+F22+F31+F33+F34+F20</f>
        <v>20499.34</v>
      </c>
      <c r="G8" s="11" t="s">
        <v>15</v>
      </c>
      <c r="H8" s="13">
        <f>H9+H14+H16+H22+H31+H33+H34+H20</f>
        <v>2820709</v>
      </c>
      <c r="I8" s="11" t="s">
        <v>15</v>
      </c>
      <c r="J8" s="13">
        <f>(H199/(H199+I199))*100</f>
        <v>27.543982664776667</v>
      </c>
    </row>
    <row r="9" spans="1:14" ht="60" x14ac:dyDescent="0.25">
      <c r="A9" s="14" t="s">
        <v>16</v>
      </c>
      <c r="B9" s="9">
        <v>2</v>
      </c>
      <c r="C9" s="7" t="s">
        <v>17</v>
      </c>
      <c r="D9" s="15">
        <v>4.9639999999999997E-2</v>
      </c>
      <c r="E9" s="16">
        <v>18220.5</v>
      </c>
      <c r="F9" s="16">
        <v>904.4</v>
      </c>
      <c r="G9" s="9" t="s">
        <v>15</v>
      </c>
      <c r="H9" s="16">
        <v>124446</v>
      </c>
      <c r="I9" s="9" t="s">
        <v>15</v>
      </c>
      <c r="J9" s="9" t="s">
        <v>15</v>
      </c>
      <c r="K9" s="17"/>
      <c r="L9" s="18"/>
      <c r="N9" s="18"/>
    </row>
    <row r="10" spans="1:14" ht="30" x14ac:dyDescent="0.25">
      <c r="A10" s="14" t="s">
        <v>18</v>
      </c>
      <c r="B10" s="9">
        <v>3</v>
      </c>
      <c r="C10" s="7" t="s">
        <v>17</v>
      </c>
      <c r="D10" s="15">
        <v>3.1609999999999999E-2</v>
      </c>
      <c r="E10" s="16">
        <v>17745.23</v>
      </c>
      <c r="F10" s="16">
        <v>17.75</v>
      </c>
      <c r="G10" s="9" t="s">
        <v>15</v>
      </c>
      <c r="H10" s="16">
        <v>77191.77</v>
      </c>
      <c r="I10" s="9" t="s">
        <v>15</v>
      </c>
      <c r="J10" s="9" t="s">
        <v>15</v>
      </c>
      <c r="K10" s="17"/>
    </row>
    <row r="11" spans="1:14" ht="30" x14ac:dyDescent="0.25">
      <c r="A11" s="14" t="s">
        <v>19</v>
      </c>
      <c r="B11" s="9">
        <v>4</v>
      </c>
      <c r="C11" s="7" t="s">
        <v>17</v>
      </c>
      <c r="D11" s="15">
        <v>1.67E-3</v>
      </c>
      <c r="E11" s="16">
        <v>31865.52</v>
      </c>
      <c r="F11" s="16">
        <v>31.87</v>
      </c>
      <c r="G11" s="9" t="s">
        <v>20</v>
      </c>
      <c r="H11" s="16">
        <v>7329.07</v>
      </c>
      <c r="I11" s="9" t="s">
        <v>20</v>
      </c>
      <c r="J11" s="9" t="s">
        <v>20</v>
      </c>
      <c r="K11" s="17"/>
    </row>
    <row r="12" spans="1:14" ht="30" x14ac:dyDescent="0.25">
      <c r="A12" s="14" t="s">
        <v>21</v>
      </c>
      <c r="B12" s="9">
        <v>5</v>
      </c>
      <c r="C12" s="7"/>
      <c r="D12" s="19" t="s">
        <v>15</v>
      </c>
      <c r="E12" s="16" t="s">
        <v>15</v>
      </c>
      <c r="F12" s="16" t="s">
        <v>15</v>
      </c>
      <c r="G12" s="9" t="s">
        <v>15</v>
      </c>
      <c r="H12" s="9" t="s">
        <v>15</v>
      </c>
      <c r="I12" s="9" t="s">
        <v>15</v>
      </c>
      <c r="J12" s="9" t="s">
        <v>15</v>
      </c>
      <c r="K12" s="17"/>
    </row>
    <row r="13" spans="1:14" x14ac:dyDescent="0.25">
      <c r="A13" s="14" t="s">
        <v>22</v>
      </c>
      <c r="B13" s="9">
        <v>6</v>
      </c>
      <c r="C13" s="7"/>
      <c r="D13" s="19" t="s">
        <v>15</v>
      </c>
      <c r="E13" s="16" t="s">
        <v>15</v>
      </c>
      <c r="F13" s="16" t="s">
        <v>15</v>
      </c>
      <c r="G13" s="9" t="s">
        <v>15</v>
      </c>
      <c r="H13" s="9" t="s">
        <v>15</v>
      </c>
      <c r="I13" s="9" t="s">
        <v>15</v>
      </c>
      <c r="J13" s="9" t="s">
        <v>15</v>
      </c>
      <c r="K13" s="17"/>
    </row>
    <row r="14" spans="1:14" ht="30" x14ac:dyDescent="0.25">
      <c r="A14" s="14" t="s">
        <v>23</v>
      </c>
      <c r="B14" s="9">
        <v>7</v>
      </c>
      <c r="C14" s="7" t="s">
        <v>24</v>
      </c>
      <c r="D14" s="15">
        <v>0.73</v>
      </c>
      <c r="E14" s="16">
        <v>2281.09</v>
      </c>
      <c r="F14" s="16">
        <v>1665.19</v>
      </c>
      <c r="G14" s="9" t="s">
        <v>15</v>
      </c>
      <c r="H14" s="16">
        <v>229130.66</v>
      </c>
      <c r="I14" s="9" t="s">
        <v>15</v>
      </c>
      <c r="J14" s="9" t="s">
        <v>15</v>
      </c>
      <c r="K14" s="17"/>
    </row>
    <row r="15" spans="1:14" ht="30" x14ac:dyDescent="0.25">
      <c r="A15" s="14" t="s">
        <v>18</v>
      </c>
      <c r="B15" s="9" t="s">
        <v>25</v>
      </c>
      <c r="C15" s="7" t="s">
        <v>24</v>
      </c>
      <c r="D15" s="19" t="s">
        <v>20</v>
      </c>
      <c r="E15" s="16" t="s">
        <v>20</v>
      </c>
      <c r="F15" s="16" t="s">
        <v>20</v>
      </c>
      <c r="G15" s="9" t="s">
        <v>15</v>
      </c>
      <c r="H15" s="16">
        <v>0</v>
      </c>
      <c r="I15" s="9" t="s">
        <v>15</v>
      </c>
      <c r="J15" s="9" t="s">
        <v>15</v>
      </c>
      <c r="K15" s="17"/>
    </row>
    <row r="16" spans="1:14" ht="30" x14ac:dyDescent="0.25">
      <c r="A16" s="14" t="s">
        <v>26</v>
      </c>
      <c r="B16" s="9">
        <v>8</v>
      </c>
      <c r="C16" s="7" t="s">
        <v>27</v>
      </c>
      <c r="D16" s="15">
        <v>0.14399999999999999</v>
      </c>
      <c r="E16" s="16">
        <v>7895.15</v>
      </c>
      <c r="F16" s="16">
        <v>1136.8800000000001</v>
      </c>
      <c r="G16" s="9" t="s">
        <v>15</v>
      </c>
      <c r="H16" s="16">
        <v>156434.44</v>
      </c>
      <c r="I16" s="9" t="s">
        <v>15</v>
      </c>
      <c r="J16" s="9" t="s">
        <v>15</v>
      </c>
      <c r="K16" s="17"/>
    </row>
    <row r="17" spans="1:11" ht="30" x14ac:dyDescent="0.25">
      <c r="A17" s="14" t="s">
        <v>18</v>
      </c>
      <c r="B17" s="9" t="s">
        <v>28</v>
      </c>
      <c r="C17" s="7" t="s">
        <v>27</v>
      </c>
      <c r="D17" s="19" t="s">
        <v>20</v>
      </c>
      <c r="E17" s="16" t="s">
        <v>20</v>
      </c>
      <c r="F17" s="16" t="s">
        <v>20</v>
      </c>
      <c r="G17" s="9" t="s">
        <v>15</v>
      </c>
      <c r="H17" s="16">
        <v>0</v>
      </c>
      <c r="I17" s="9" t="s">
        <v>15</v>
      </c>
      <c r="J17" s="9" t="s">
        <v>15</v>
      </c>
      <c r="K17" s="17"/>
    </row>
    <row r="18" spans="1:11" ht="30" x14ac:dyDescent="0.25">
      <c r="A18" s="14" t="s">
        <v>29</v>
      </c>
      <c r="B18" s="9">
        <v>9</v>
      </c>
      <c r="C18" s="7" t="s">
        <v>30</v>
      </c>
      <c r="D18" s="19" t="s">
        <v>20</v>
      </c>
      <c r="E18" s="16" t="s">
        <v>20</v>
      </c>
      <c r="F18" s="16" t="s">
        <v>20</v>
      </c>
      <c r="G18" s="9" t="s">
        <v>15</v>
      </c>
      <c r="H18" s="16">
        <v>0</v>
      </c>
      <c r="I18" s="9" t="s">
        <v>15</v>
      </c>
      <c r="J18" s="9" t="s">
        <v>15</v>
      </c>
      <c r="K18" s="17"/>
    </row>
    <row r="19" spans="1:11" ht="30" x14ac:dyDescent="0.25">
      <c r="A19" s="14" t="s">
        <v>18</v>
      </c>
      <c r="B19" s="9" t="s">
        <v>31</v>
      </c>
      <c r="C19" s="7" t="s">
        <v>30</v>
      </c>
      <c r="D19" s="19" t="s">
        <v>20</v>
      </c>
      <c r="E19" s="16" t="s">
        <v>20</v>
      </c>
      <c r="F19" s="16" t="s">
        <v>20</v>
      </c>
      <c r="G19" s="9" t="s">
        <v>15</v>
      </c>
      <c r="H19" s="16">
        <v>0</v>
      </c>
      <c r="I19" s="9" t="s">
        <v>15</v>
      </c>
      <c r="J19" s="9" t="s">
        <v>15</v>
      </c>
      <c r="K19" s="17"/>
    </row>
    <row r="20" spans="1:11" ht="60" x14ac:dyDescent="0.25">
      <c r="A20" s="14" t="s">
        <v>32</v>
      </c>
      <c r="B20" s="9">
        <v>10</v>
      </c>
      <c r="C20" s="7" t="s">
        <v>30</v>
      </c>
      <c r="D20" s="19">
        <v>3.9969999999999997E-3</v>
      </c>
      <c r="E20" s="16">
        <v>45121.82</v>
      </c>
      <c r="F20" s="16">
        <v>180.36</v>
      </c>
      <c r="G20" s="9" t="s">
        <v>15</v>
      </c>
      <c r="H20" s="16">
        <v>24817</v>
      </c>
      <c r="I20" s="9" t="s">
        <v>15</v>
      </c>
      <c r="J20" s="9" t="s">
        <v>15</v>
      </c>
      <c r="K20" s="17"/>
    </row>
    <row r="21" spans="1:11" ht="30" x14ac:dyDescent="0.25">
      <c r="A21" s="14" t="s">
        <v>18</v>
      </c>
      <c r="B21" s="9" t="s">
        <v>33</v>
      </c>
      <c r="C21" s="7" t="s">
        <v>30</v>
      </c>
      <c r="D21" s="19" t="s">
        <v>20</v>
      </c>
      <c r="E21" s="16" t="s">
        <v>20</v>
      </c>
      <c r="F21" s="16" t="s">
        <v>20</v>
      </c>
      <c r="G21" s="9" t="s">
        <v>15</v>
      </c>
      <c r="H21" s="16">
        <v>0</v>
      </c>
      <c r="I21" s="9" t="s">
        <v>15</v>
      </c>
      <c r="J21" s="9" t="s">
        <v>15</v>
      </c>
      <c r="K21" s="17"/>
    </row>
    <row r="22" spans="1:11" ht="30" x14ac:dyDescent="0.25">
      <c r="A22" s="14" t="s">
        <v>34</v>
      </c>
      <c r="B22" s="9">
        <v>11</v>
      </c>
      <c r="C22" s="7"/>
      <c r="D22" s="19">
        <f>D23+D25</f>
        <v>2.0029000000000002E-2</v>
      </c>
      <c r="E22" s="16">
        <f>E25</f>
        <v>313713.09000000003</v>
      </c>
      <c r="F22" s="16">
        <f>F23+F25</f>
        <v>6283.38</v>
      </c>
      <c r="G22" s="9" t="s">
        <v>15</v>
      </c>
      <c r="H22" s="16">
        <f>H23+H25</f>
        <v>864593.27</v>
      </c>
      <c r="I22" s="9" t="s">
        <v>15</v>
      </c>
      <c r="J22" s="9" t="s">
        <v>15</v>
      </c>
      <c r="K22" s="17"/>
    </row>
    <row r="23" spans="1:11" ht="30" x14ac:dyDescent="0.25">
      <c r="A23" s="14" t="s">
        <v>35</v>
      </c>
      <c r="B23" s="9">
        <v>12</v>
      </c>
      <c r="C23" s="7" t="s">
        <v>30</v>
      </c>
      <c r="D23" s="19" t="s">
        <v>20</v>
      </c>
      <c r="E23" s="16" t="s">
        <v>20</v>
      </c>
      <c r="F23" s="16" t="s">
        <v>20</v>
      </c>
      <c r="G23" s="9" t="s">
        <v>15</v>
      </c>
      <c r="H23" s="16">
        <v>0</v>
      </c>
      <c r="I23" s="9" t="s">
        <v>15</v>
      </c>
      <c r="J23" s="9" t="s">
        <v>15</v>
      </c>
      <c r="K23" s="17"/>
    </row>
    <row r="24" spans="1:11" ht="30" x14ac:dyDescent="0.25">
      <c r="A24" s="14" t="s">
        <v>18</v>
      </c>
      <c r="B24" s="9" t="s">
        <v>36</v>
      </c>
      <c r="C24" s="7" t="s">
        <v>30</v>
      </c>
      <c r="D24" s="19" t="s">
        <v>20</v>
      </c>
      <c r="E24" s="16" t="s">
        <v>20</v>
      </c>
      <c r="F24" s="16" t="s">
        <v>20</v>
      </c>
      <c r="G24" s="9" t="s">
        <v>15</v>
      </c>
      <c r="H24" s="16">
        <v>0</v>
      </c>
      <c r="I24" s="9" t="s">
        <v>15</v>
      </c>
      <c r="J24" s="9" t="s">
        <v>15</v>
      </c>
      <c r="K24" s="17"/>
    </row>
    <row r="25" spans="1:11" ht="30" x14ac:dyDescent="0.25">
      <c r="A25" s="14" t="s">
        <v>37</v>
      </c>
      <c r="B25" s="9">
        <v>13</v>
      </c>
      <c r="C25" s="7" t="s">
        <v>38</v>
      </c>
      <c r="D25" s="19">
        <v>2.0029000000000002E-2</v>
      </c>
      <c r="E25" s="16">
        <v>313713.09000000003</v>
      </c>
      <c r="F25" s="16">
        <v>6283.38</v>
      </c>
      <c r="G25" s="9" t="s">
        <v>15</v>
      </c>
      <c r="H25" s="16">
        <v>864593.27</v>
      </c>
      <c r="I25" s="9" t="s">
        <v>15</v>
      </c>
      <c r="J25" s="9" t="s">
        <v>15</v>
      </c>
      <c r="K25" s="17"/>
    </row>
    <row r="26" spans="1:11" ht="30" x14ac:dyDescent="0.25">
      <c r="A26" s="14" t="s">
        <v>18</v>
      </c>
      <c r="B26" s="9" t="s">
        <v>39</v>
      </c>
      <c r="C26" s="7"/>
      <c r="D26" s="19" t="s">
        <v>20</v>
      </c>
      <c r="E26" s="16" t="s">
        <v>20</v>
      </c>
      <c r="F26" s="16" t="s">
        <v>20</v>
      </c>
      <c r="G26" s="9" t="s">
        <v>15</v>
      </c>
      <c r="H26" s="16" t="s">
        <v>20</v>
      </c>
      <c r="I26" s="9" t="s">
        <v>15</v>
      </c>
      <c r="J26" s="9" t="s">
        <v>15</v>
      </c>
      <c r="K26" s="17"/>
    </row>
    <row r="27" spans="1:11" x14ac:dyDescent="0.25">
      <c r="A27" s="14" t="s">
        <v>40</v>
      </c>
      <c r="B27" s="9">
        <v>14</v>
      </c>
      <c r="C27" s="7"/>
      <c r="D27" s="19" t="s">
        <v>15</v>
      </c>
      <c r="E27" s="16" t="s">
        <v>15</v>
      </c>
      <c r="F27" s="16" t="s">
        <v>15</v>
      </c>
      <c r="G27" s="9" t="s">
        <v>15</v>
      </c>
      <c r="H27" s="9" t="s">
        <v>15</v>
      </c>
      <c r="I27" s="9" t="s">
        <v>15</v>
      </c>
      <c r="J27" s="9" t="s">
        <v>15</v>
      </c>
      <c r="K27" s="17"/>
    </row>
    <row r="28" spans="1:11" ht="45" x14ac:dyDescent="0.25">
      <c r="A28" s="14" t="s">
        <v>41</v>
      </c>
      <c r="B28" s="9">
        <v>15</v>
      </c>
      <c r="C28" s="7" t="s">
        <v>24</v>
      </c>
      <c r="D28" s="19">
        <v>0.03</v>
      </c>
      <c r="E28" s="16">
        <v>2320.64</v>
      </c>
      <c r="F28" s="16">
        <v>25.91</v>
      </c>
      <c r="G28" s="9" t="s">
        <v>15</v>
      </c>
      <c r="H28" s="16">
        <v>3564.2</v>
      </c>
      <c r="I28" s="9" t="s">
        <v>15</v>
      </c>
      <c r="J28" s="9" t="s">
        <v>15</v>
      </c>
      <c r="K28" s="17"/>
    </row>
    <row r="29" spans="1:11" ht="45" x14ac:dyDescent="0.25">
      <c r="A29" s="14" t="s">
        <v>42</v>
      </c>
      <c r="B29" s="9" t="s">
        <v>43</v>
      </c>
      <c r="C29" s="7" t="s">
        <v>24</v>
      </c>
      <c r="D29" s="19">
        <v>2.1999999999999999E-2</v>
      </c>
      <c r="E29" s="16">
        <v>523.97</v>
      </c>
      <c r="F29" s="16">
        <v>11.53</v>
      </c>
      <c r="G29" s="9" t="s">
        <v>15</v>
      </c>
      <c r="H29" s="16">
        <v>1586.07</v>
      </c>
      <c r="I29" s="9" t="s">
        <v>15</v>
      </c>
      <c r="J29" s="9" t="s">
        <v>15</v>
      </c>
      <c r="K29" s="17"/>
    </row>
    <row r="30" spans="1:11" ht="30" x14ac:dyDescent="0.25">
      <c r="A30" s="14" t="s">
        <v>44</v>
      </c>
      <c r="B30" s="9" t="s">
        <v>45</v>
      </c>
      <c r="C30" s="7" t="s">
        <v>24</v>
      </c>
      <c r="D30" s="19">
        <v>8.0000000000000002E-3</v>
      </c>
      <c r="E30" s="16">
        <v>1796.67</v>
      </c>
      <c r="F30" s="16">
        <v>14.38</v>
      </c>
      <c r="G30" s="9" t="s">
        <v>15</v>
      </c>
      <c r="H30" s="16">
        <v>1978.13</v>
      </c>
      <c r="I30" s="9" t="s">
        <v>15</v>
      </c>
      <c r="J30" s="9" t="s">
        <v>15</v>
      </c>
      <c r="K30" s="17"/>
    </row>
    <row r="31" spans="1:11" ht="45" x14ac:dyDescent="0.25">
      <c r="A31" s="14" t="s">
        <v>46</v>
      </c>
      <c r="B31" s="9">
        <v>16</v>
      </c>
      <c r="C31" s="7" t="s">
        <v>47</v>
      </c>
      <c r="D31" s="19" t="s">
        <v>48</v>
      </c>
      <c r="E31" s="16">
        <v>7818.51</v>
      </c>
      <c r="F31" s="16">
        <v>719.29</v>
      </c>
      <c r="G31" s="9" t="s">
        <v>15</v>
      </c>
      <c r="H31" s="16">
        <v>98974.57</v>
      </c>
      <c r="I31" s="9" t="s">
        <v>15</v>
      </c>
      <c r="J31" s="9" t="s">
        <v>15</v>
      </c>
      <c r="K31" s="17"/>
    </row>
    <row r="32" spans="1:11" ht="30" x14ac:dyDescent="0.25">
      <c r="A32" s="14" t="s">
        <v>49</v>
      </c>
      <c r="B32" s="9" t="s">
        <v>50</v>
      </c>
      <c r="C32" s="7" t="s">
        <v>30</v>
      </c>
      <c r="D32" s="9" t="s">
        <v>20</v>
      </c>
      <c r="E32" s="16" t="s">
        <v>20</v>
      </c>
      <c r="F32" s="16" t="s">
        <v>20</v>
      </c>
      <c r="G32" s="9" t="s">
        <v>15</v>
      </c>
      <c r="H32" s="16">
        <v>0</v>
      </c>
      <c r="I32" s="9" t="s">
        <v>15</v>
      </c>
      <c r="J32" s="9" t="s">
        <v>15</v>
      </c>
      <c r="K32" s="17"/>
    </row>
    <row r="33" spans="1:18" ht="30" x14ac:dyDescent="0.25">
      <c r="A33" s="14" t="s">
        <v>51</v>
      </c>
      <c r="B33" s="9" t="s">
        <v>52</v>
      </c>
      <c r="C33" s="7"/>
      <c r="D33" s="9" t="s">
        <v>15</v>
      </c>
      <c r="E33" s="16" t="s">
        <v>15</v>
      </c>
      <c r="F33" s="16">
        <v>9042</v>
      </c>
      <c r="G33" s="9" t="s">
        <v>15</v>
      </c>
      <c r="H33" s="16">
        <v>1244179.1599999999</v>
      </c>
      <c r="I33" s="9" t="s">
        <v>15</v>
      </c>
      <c r="J33" s="9" t="s">
        <v>15</v>
      </c>
      <c r="K33" s="17"/>
    </row>
    <row r="34" spans="1:18" ht="45" x14ac:dyDescent="0.25">
      <c r="A34" s="14" t="s">
        <v>53</v>
      </c>
      <c r="B34" s="9">
        <v>18</v>
      </c>
      <c r="C34" s="7"/>
      <c r="D34" s="9" t="s">
        <v>15</v>
      </c>
      <c r="E34" s="16" t="s">
        <v>15</v>
      </c>
      <c r="F34" s="16">
        <v>567.84</v>
      </c>
      <c r="G34" s="9" t="s">
        <v>15</v>
      </c>
      <c r="H34" s="16">
        <v>78133.899999999994</v>
      </c>
      <c r="I34" s="9" t="s">
        <v>15</v>
      </c>
      <c r="J34" s="9" t="s">
        <v>15</v>
      </c>
      <c r="K34" s="17"/>
    </row>
    <row r="35" spans="1:18" ht="85.5" x14ac:dyDescent="0.25">
      <c r="A35" s="10" t="s">
        <v>54</v>
      </c>
      <c r="B35" s="9">
        <v>19</v>
      </c>
      <c r="C35" s="12"/>
      <c r="D35" s="11" t="s">
        <v>15</v>
      </c>
      <c r="E35" s="13" t="s">
        <v>15</v>
      </c>
      <c r="F35" s="13">
        <v>0</v>
      </c>
      <c r="G35" s="11" t="s">
        <v>15</v>
      </c>
      <c r="H35" s="13" t="s">
        <v>20</v>
      </c>
      <c r="I35" s="11" t="s">
        <v>15</v>
      </c>
      <c r="J35" s="13" t="s">
        <v>20</v>
      </c>
    </row>
    <row r="36" spans="1:18" ht="28.5" x14ac:dyDescent="0.3">
      <c r="A36" s="10" t="s">
        <v>55</v>
      </c>
      <c r="B36" s="9">
        <v>20</v>
      </c>
      <c r="C36" s="12"/>
      <c r="D36" s="11" t="s">
        <v>15</v>
      </c>
      <c r="E36" s="11" t="s">
        <v>15</v>
      </c>
      <c r="F36" s="11" t="s">
        <v>15</v>
      </c>
      <c r="G36" s="13">
        <f>G37+G40+G45+G46+G54+G58+G65+G69+G70+G71+G78</f>
        <v>55167.14</v>
      </c>
      <c r="H36" s="11" t="s">
        <v>15</v>
      </c>
      <c r="I36" s="13">
        <f>I37+I40+I45+I46+I54+I58+I65+I69+I70+I71+I78</f>
        <v>7420035.8999999994</v>
      </c>
      <c r="J36" s="13">
        <f>100-J8</f>
        <v>72.456017335223336</v>
      </c>
      <c r="K36" s="20">
        <v>7420035.9000000004</v>
      </c>
      <c r="L36" s="20">
        <f>K36-I36</f>
        <v>0</v>
      </c>
    </row>
    <row r="37" spans="1:18" ht="45" x14ac:dyDescent="0.25">
      <c r="A37" s="21" t="s">
        <v>56</v>
      </c>
      <c r="B37" s="22">
        <v>21</v>
      </c>
      <c r="C37" s="23" t="s">
        <v>17</v>
      </c>
      <c r="D37" s="16">
        <f t="shared" ref="D37:E37" si="0">D82+D119+D163</f>
        <v>0.28999999999999998</v>
      </c>
      <c r="E37" s="16">
        <f t="shared" si="0"/>
        <v>11629.55</v>
      </c>
      <c r="F37" s="24" t="s">
        <v>15</v>
      </c>
      <c r="G37" s="16">
        <f t="shared" ref="G37" si="1">G82+G119+G163</f>
        <v>3372.57</v>
      </c>
      <c r="H37" s="24" t="s">
        <v>15</v>
      </c>
      <c r="I37" s="16">
        <f t="shared" ref="I37" si="2">I82+I119+I163</f>
        <v>453613.97</v>
      </c>
      <c r="J37" s="24" t="s">
        <v>15</v>
      </c>
    </row>
    <row r="38" spans="1:18" ht="30" x14ac:dyDescent="0.25">
      <c r="A38" s="21" t="s">
        <v>57</v>
      </c>
      <c r="B38" s="22">
        <v>22</v>
      </c>
      <c r="C38" s="23" t="s">
        <v>15</v>
      </c>
      <c r="D38" s="24" t="s">
        <v>15</v>
      </c>
      <c r="E38" s="24" t="s">
        <v>15</v>
      </c>
      <c r="F38" s="24" t="s">
        <v>15</v>
      </c>
      <c r="G38" s="24" t="s">
        <v>15</v>
      </c>
      <c r="H38" s="24" t="s">
        <v>15</v>
      </c>
      <c r="I38" s="24" t="s">
        <v>15</v>
      </c>
      <c r="J38" s="24" t="s">
        <v>15</v>
      </c>
    </row>
    <row r="39" spans="1:18" x14ac:dyDescent="0.25">
      <c r="A39" s="14" t="s">
        <v>58</v>
      </c>
      <c r="B39" s="9">
        <v>23</v>
      </c>
      <c r="C39" s="7" t="s">
        <v>15</v>
      </c>
      <c r="D39" s="24" t="s">
        <v>15</v>
      </c>
      <c r="E39" s="16" t="s">
        <v>15</v>
      </c>
      <c r="F39" s="16" t="s">
        <v>15</v>
      </c>
      <c r="G39" s="16" t="s">
        <v>15</v>
      </c>
      <c r="H39" s="16" t="s">
        <v>15</v>
      </c>
      <c r="I39" s="16" t="s">
        <v>15</v>
      </c>
      <c r="J39" s="16" t="s">
        <v>15</v>
      </c>
    </row>
    <row r="40" spans="1:18" ht="45" x14ac:dyDescent="0.25">
      <c r="A40" s="14" t="s">
        <v>59</v>
      </c>
      <c r="B40" s="9" t="s">
        <v>60</v>
      </c>
      <c r="C40" s="7" t="s">
        <v>61</v>
      </c>
      <c r="D40" s="19">
        <f t="shared" ref="D40:E55" si="3">D85+D122+D166</f>
        <v>2.730267</v>
      </c>
      <c r="E40" s="16">
        <f t="shared" ref="E40:E45" si="4">SUM(E85,E122,E166)</f>
        <v>2763.14</v>
      </c>
      <c r="F40" s="16" t="s">
        <v>15</v>
      </c>
      <c r="G40" s="16">
        <f t="shared" ref="G40:G45" si="5">SUM(G85,G122,G166)</f>
        <v>7544.1</v>
      </c>
      <c r="H40" s="16" t="s">
        <v>15</v>
      </c>
      <c r="I40" s="16">
        <f t="shared" ref="I40:I51" si="6">I85+I122+I166</f>
        <v>1014689.44</v>
      </c>
      <c r="J40" s="16" t="s">
        <v>15</v>
      </c>
      <c r="K40" s="25"/>
    </row>
    <row r="41" spans="1:18" ht="45" x14ac:dyDescent="0.25">
      <c r="A41" s="14" t="s">
        <v>62</v>
      </c>
      <c r="B41" s="9" t="s">
        <v>63</v>
      </c>
      <c r="C41" s="7" t="s">
        <v>64</v>
      </c>
      <c r="D41" s="19">
        <f t="shared" si="3"/>
        <v>0.26558999999999999</v>
      </c>
      <c r="E41" s="16">
        <f t="shared" si="4"/>
        <v>7254.1</v>
      </c>
      <c r="F41" s="16" t="s">
        <v>15</v>
      </c>
      <c r="G41" s="16">
        <f t="shared" si="5"/>
        <v>1926.61</v>
      </c>
      <c r="H41" s="16" t="s">
        <v>15</v>
      </c>
      <c r="I41" s="16">
        <f t="shared" si="6"/>
        <v>259131.83</v>
      </c>
      <c r="J41" s="16" t="s">
        <v>15</v>
      </c>
      <c r="K41" s="25"/>
    </row>
    <row r="42" spans="1:18" ht="45" x14ac:dyDescent="0.25">
      <c r="A42" s="14" t="s">
        <v>65</v>
      </c>
      <c r="B42" s="9" t="s">
        <v>66</v>
      </c>
      <c r="C42" s="7" t="s">
        <v>64</v>
      </c>
      <c r="D42" s="19">
        <f t="shared" si="3"/>
        <v>0.33141300000000001</v>
      </c>
      <c r="E42" s="16">
        <f t="shared" si="4"/>
        <v>8865.4599999999991</v>
      </c>
      <c r="F42" s="16" t="s">
        <v>15</v>
      </c>
      <c r="G42" s="16">
        <f t="shared" si="5"/>
        <v>2938.13</v>
      </c>
      <c r="H42" s="16" t="s">
        <v>15</v>
      </c>
      <c r="I42" s="16">
        <f t="shared" si="6"/>
        <v>395181.25</v>
      </c>
      <c r="J42" s="16" t="s">
        <v>15</v>
      </c>
      <c r="K42" s="25"/>
    </row>
    <row r="43" spans="1:18" ht="30" x14ac:dyDescent="0.25">
      <c r="A43" s="14" t="s">
        <v>67</v>
      </c>
      <c r="B43" s="9" t="s">
        <v>68</v>
      </c>
      <c r="C43" s="7" t="s">
        <v>64</v>
      </c>
      <c r="D43" s="19">
        <f t="shared" si="3"/>
        <v>2.2453364658998817E-2</v>
      </c>
      <c r="E43" s="16">
        <f t="shared" si="4"/>
        <v>3833.38</v>
      </c>
      <c r="F43" s="16" t="s">
        <v>15</v>
      </c>
      <c r="G43" s="16">
        <f t="shared" si="5"/>
        <v>86.07</v>
      </c>
      <c r="H43" s="16" t="s">
        <v>15</v>
      </c>
      <c r="I43" s="16">
        <f t="shared" si="6"/>
        <v>11576.81</v>
      </c>
      <c r="J43" s="16" t="s">
        <v>15</v>
      </c>
      <c r="K43" s="25"/>
    </row>
    <row r="44" spans="1:18" ht="30" x14ac:dyDescent="0.25">
      <c r="A44" s="14" t="s">
        <v>69</v>
      </c>
      <c r="B44" s="9" t="s">
        <v>70</v>
      </c>
      <c r="C44" s="7" t="s">
        <v>71</v>
      </c>
      <c r="D44" s="19">
        <f t="shared" si="3"/>
        <v>2.133264</v>
      </c>
      <c r="E44" s="16">
        <f t="shared" si="4"/>
        <v>1255.99</v>
      </c>
      <c r="F44" s="16" t="s">
        <v>15</v>
      </c>
      <c r="G44" s="16">
        <f t="shared" si="5"/>
        <v>2679.36</v>
      </c>
      <c r="H44" s="16" t="s">
        <v>15</v>
      </c>
      <c r="I44" s="16">
        <f t="shared" si="6"/>
        <v>360376.36</v>
      </c>
      <c r="J44" s="16" t="s">
        <v>15</v>
      </c>
      <c r="K44" s="25"/>
    </row>
    <row r="45" spans="1:18" ht="30" x14ac:dyDescent="0.25">
      <c r="A45" s="14" t="s">
        <v>72</v>
      </c>
      <c r="B45" s="9" t="s">
        <v>73</v>
      </c>
      <c r="C45" s="7" t="s">
        <v>24</v>
      </c>
      <c r="D45" s="19">
        <f t="shared" si="3"/>
        <v>0.54</v>
      </c>
      <c r="E45" s="16">
        <f t="shared" si="4"/>
        <v>2722.72</v>
      </c>
      <c r="F45" s="16" t="s">
        <v>15</v>
      </c>
      <c r="G45" s="16">
        <f t="shared" si="5"/>
        <v>1470.27</v>
      </c>
      <c r="H45" s="16" t="s">
        <v>15</v>
      </c>
      <c r="I45" s="16">
        <f t="shared" si="6"/>
        <v>197752.62</v>
      </c>
      <c r="J45" s="16" t="s">
        <v>15</v>
      </c>
      <c r="K45" s="25"/>
    </row>
    <row r="46" spans="1:18" ht="90" x14ac:dyDescent="0.25">
      <c r="A46" s="14" t="s">
        <v>74</v>
      </c>
      <c r="B46" s="9" t="s">
        <v>75</v>
      </c>
      <c r="C46" s="7" t="s">
        <v>27</v>
      </c>
      <c r="D46" s="26">
        <f t="shared" si="3"/>
        <v>1.7877000000000001</v>
      </c>
      <c r="E46" s="16">
        <f t="shared" si="3"/>
        <v>6107.03</v>
      </c>
      <c r="F46" s="16" t="s">
        <v>15</v>
      </c>
      <c r="G46" s="27">
        <f t="shared" ref="G46:G60" si="7">G91+G128+G172</f>
        <v>10917.54</v>
      </c>
      <c r="H46" s="16" t="s">
        <v>15</v>
      </c>
      <c r="I46" s="16">
        <f t="shared" si="6"/>
        <v>1468419.72</v>
      </c>
      <c r="J46" s="16" t="s">
        <v>15</v>
      </c>
      <c r="K46" s="25"/>
    </row>
    <row r="47" spans="1:18" ht="30" x14ac:dyDescent="0.25">
      <c r="A47" s="14" t="s">
        <v>76</v>
      </c>
      <c r="B47" s="9" t="s">
        <v>77</v>
      </c>
      <c r="C47" s="7" t="s">
        <v>78</v>
      </c>
      <c r="D47" s="52">
        <f t="shared" si="3"/>
        <v>7.6623999999999998E-2</v>
      </c>
      <c r="E47" s="53">
        <f t="shared" si="3"/>
        <v>8730.9500000000007</v>
      </c>
      <c r="F47" s="53" t="s">
        <v>15</v>
      </c>
      <c r="G47" s="59">
        <f t="shared" si="7"/>
        <v>669</v>
      </c>
      <c r="H47" s="53" t="s">
        <v>15</v>
      </c>
      <c r="I47" s="53">
        <f t="shared" si="6"/>
        <v>89981.24</v>
      </c>
      <c r="J47" s="16" t="s">
        <v>15</v>
      </c>
      <c r="K47" s="25"/>
      <c r="L47" s="55"/>
      <c r="N47" s="18"/>
      <c r="P47" s="18"/>
      <c r="R47" s="18"/>
    </row>
    <row r="48" spans="1:18" ht="30" x14ac:dyDescent="0.25">
      <c r="A48" s="14" t="s">
        <v>79</v>
      </c>
      <c r="B48" s="9" t="s">
        <v>80</v>
      </c>
      <c r="C48" s="7" t="s">
        <v>78</v>
      </c>
      <c r="D48" s="52">
        <f t="shared" si="3"/>
        <v>1.7911E-2</v>
      </c>
      <c r="E48" s="53">
        <f t="shared" si="3"/>
        <v>12998.35</v>
      </c>
      <c r="F48" s="53" t="s">
        <v>15</v>
      </c>
      <c r="G48" s="59">
        <f t="shared" si="7"/>
        <v>232.81</v>
      </c>
      <c r="H48" s="53" t="s">
        <v>15</v>
      </c>
      <c r="I48" s="53">
        <f t="shared" si="6"/>
        <v>31313.64</v>
      </c>
      <c r="J48" s="16" t="s">
        <v>15</v>
      </c>
      <c r="K48" s="25"/>
      <c r="L48" s="55"/>
      <c r="N48" s="18"/>
      <c r="P48" s="18"/>
      <c r="R48" s="18"/>
    </row>
    <row r="49" spans="1:18" ht="45" x14ac:dyDescent="0.25">
      <c r="A49" s="14" t="s">
        <v>81</v>
      </c>
      <c r="B49" s="9" t="s">
        <v>82</v>
      </c>
      <c r="C49" s="7" t="s">
        <v>78</v>
      </c>
      <c r="D49" s="52">
        <f t="shared" si="3"/>
        <v>6.6624000000000003E-2</v>
      </c>
      <c r="E49" s="53">
        <f t="shared" si="3"/>
        <v>2719.28</v>
      </c>
      <c r="F49" s="53" t="s">
        <v>15</v>
      </c>
      <c r="G49" s="59">
        <f t="shared" si="7"/>
        <v>181.17</v>
      </c>
      <c r="H49" s="53" t="s">
        <v>15</v>
      </c>
      <c r="I49" s="53">
        <f t="shared" si="6"/>
        <v>24367.46</v>
      </c>
      <c r="J49" s="16" t="s">
        <v>15</v>
      </c>
      <c r="K49" s="25"/>
      <c r="L49" s="55"/>
      <c r="N49" s="18"/>
      <c r="P49" s="18"/>
      <c r="R49" s="18"/>
    </row>
    <row r="50" spans="1:18" ht="45" x14ac:dyDescent="0.25">
      <c r="A50" s="14" t="s">
        <v>83</v>
      </c>
      <c r="B50" s="9" t="s">
        <v>84</v>
      </c>
      <c r="C50" s="7" t="s">
        <v>78</v>
      </c>
      <c r="D50" s="52">
        <f t="shared" si="3"/>
        <v>4.5672999999999998E-2</v>
      </c>
      <c r="E50" s="53">
        <f t="shared" si="3"/>
        <v>3250.72</v>
      </c>
      <c r="F50" s="53" t="s">
        <v>15</v>
      </c>
      <c r="G50" s="59">
        <f t="shared" si="7"/>
        <v>148.47</v>
      </c>
      <c r="H50" s="53" t="s">
        <v>15</v>
      </c>
      <c r="I50" s="53">
        <f t="shared" si="6"/>
        <v>19969.37</v>
      </c>
      <c r="J50" s="16" t="s">
        <v>15</v>
      </c>
      <c r="L50" s="55"/>
      <c r="N50" s="18"/>
      <c r="P50" s="18"/>
      <c r="R50" s="18"/>
    </row>
    <row r="51" spans="1:18" ht="60" x14ac:dyDescent="0.25">
      <c r="A51" s="14" t="s">
        <v>85</v>
      </c>
      <c r="B51" s="9" t="s">
        <v>86</v>
      </c>
      <c r="C51" s="7" t="s">
        <v>78</v>
      </c>
      <c r="D51" s="19">
        <f t="shared" si="3"/>
        <v>1.227E-3</v>
      </c>
      <c r="E51" s="16">
        <f t="shared" si="3"/>
        <v>11166.15</v>
      </c>
      <c r="F51" s="16" t="s">
        <v>15</v>
      </c>
      <c r="G51" s="27">
        <f t="shared" si="7"/>
        <v>13.7</v>
      </c>
      <c r="H51" s="16" t="s">
        <v>15</v>
      </c>
      <c r="I51" s="16">
        <f t="shared" si="6"/>
        <v>1842.78</v>
      </c>
      <c r="J51" s="16" t="s">
        <v>15</v>
      </c>
      <c r="L51" s="55"/>
      <c r="N51" s="18"/>
      <c r="P51" s="18"/>
      <c r="R51" s="18"/>
    </row>
    <row r="52" spans="1:18" ht="90" x14ac:dyDescent="0.25">
      <c r="A52" s="14" t="s">
        <v>87</v>
      </c>
      <c r="B52" s="9" t="s">
        <v>88</v>
      </c>
      <c r="C52" s="7" t="s">
        <v>78</v>
      </c>
      <c r="D52" s="19">
        <f t="shared" si="3"/>
        <v>1.321E-2</v>
      </c>
      <c r="E52" s="16">
        <f t="shared" si="3"/>
        <v>7300.07</v>
      </c>
      <c r="F52" s="16" t="s">
        <v>15</v>
      </c>
      <c r="G52" s="27">
        <f t="shared" si="7"/>
        <v>96.43</v>
      </c>
      <c r="H52" s="16" t="s">
        <v>15</v>
      </c>
      <c r="I52" s="16">
        <f>I97+I134+I178</f>
        <v>12970.46</v>
      </c>
      <c r="J52" s="16" t="s">
        <v>15</v>
      </c>
      <c r="L52" s="55"/>
      <c r="N52" s="18"/>
      <c r="P52" s="18"/>
      <c r="R52" s="18"/>
    </row>
    <row r="53" spans="1:18" ht="45" x14ac:dyDescent="0.25">
      <c r="A53" s="14" t="s">
        <v>89</v>
      </c>
      <c r="B53" s="9" t="s">
        <v>90</v>
      </c>
      <c r="C53" s="7" t="s">
        <v>78</v>
      </c>
      <c r="D53" s="52">
        <f t="shared" si="3"/>
        <v>9.4132999999999994E-2</v>
      </c>
      <c r="E53" s="50">
        <f t="shared" si="3"/>
        <v>1412.99</v>
      </c>
      <c r="F53" s="53" t="s">
        <v>15</v>
      </c>
      <c r="G53" s="59">
        <f t="shared" si="7"/>
        <v>133.01</v>
      </c>
      <c r="H53" s="53" t="s">
        <v>15</v>
      </c>
      <c r="I53" s="53">
        <f>I98+I135+I179</f>
        <v>17890.03</v>
      </c>
      <c r="J53" s="16" t="s">
        <v>15</v>
      </c>
      <c r="L53" s="55"/>
      <c r="N53" s="18"/>
      <c r="P53" s="18"/>
      <c r="R53" s="18"/>
    </row>
    <row r="54" spans="1:18" ht="30" x14ac:dyDescent="0.25">
      <c r="A54" s="14" t="s">
        <v>91</v>
      </c>
      <c r="B54" s="9" t="s">
        <v>92</v>
      </c>
      <c r="C54" s="7" t="s">
        <v>64</v>
      </c>
      <c r="D54" s="19">
        <f t="shared" si="3"/>
        <v>0.26173600000000002</v>
      </c>
      <c r="E54" s="16">
        <f t="shared" si="3"/>
        <v>4485.7700000000004</v>
      </c>
      <c r="F54" s="16" t="s">
        <v>15</v>
      </c>
      <c r="G54" s="27">
        <f t="shared" si="7"/>
        <v>1174.0899999999999</v>
      </c>
      <c r="H54" s="16" t="s">
        <v>15</v>
      </c>
      <c r="I54" s="16">
        <f>I99+I136+I180</f>
        <v>157915.94</v>
      </c>
      <c r="J54" s="16" t="s">
        <v>15</v>
      </c>
      <c r="N54" s="18"/>
      <c r="P54" s="18"/>
      <c r="R54" s="18"/>
    </row>
    <row r="55" spans="1:18" ht="53.25" customHeight="1" x14ac:dyDescent="0.25">
      <c r="A55" s="28" t="s">
        <v>93</v>
      </c>
      <c r="B55" s="11">
        <v>24</v>
      </c>
      <c r="C55" s="7" t="s">
        <v>30</v>
      </c>
      <c r="D55" s="61">
        <f t="shared" si="3"/>
        <v>2.5850999999999999E-2</v>
      </c>
      <c r="E55" s="16">
        <f t="shared" si="3"/>
        <v>44836.06</v>
      </c>
      <c r="F55" s="27" t="s">
        <v>15</v>
      </c>
      <c r="G55" s="49">
        <f t="shared" si="7"/>
        <v>1159.06</v>
      </c>
      <c r="H55" s="27" t="s">
        <v>15</v>
      </c>
      <c r="I55" s="49">
        <f>I100+I137+I181</f>
        <v>155894.31</v>
      </c>
      <c r="J55" s="16" t="s">
        <v>15</v>
      </c>
      <c r="K55" s="29"/>
      <c r="L55" s="30" t="s">
        <v>94</v>
      </c>
    </row>
    <row r="56" spans="1:18" ht="38.25" customHeight="1" x14ac:dyDescent="0.25">
      <c r="A56" s="14" t="s">
        <v>95</v>
      </c>
      <c r="B56" s="9" t="s">
        <v>96</v>
      </c>
      <c r="C56" s="7" t="s">
        <v>30</v>
      </c>
      <c r="D56" s="61">
        <f t="shared" ref="D56:E60" si="8">D101+D138+D182</f>
        <v>0</v>
      </c>
      <c r="E56" s="16">
        <f t="shared" si="8"/>
        <v>0</v>
      </c>
      <c r="F56" s="27" t="s">
        <v>15</v>
      </c>
      <c r="G56" s="49">
        <f t="shared" si="7"/>
        <v>0</v>
      </c>
      <c r="H56" s="27" t="s">
        <v>15</v>
      </c>
      <c r="I56" s="49">
        <f t="shared" ref="I56:I60" si="9">I101+I138+I182</f>
        <v>0</v>
      </c>
      <c r="J56" s="16" t="s">
        <v>15</v>
      </c>
    </row>
    <row r="57" spans="1:18" ht="48.75" customHeight="1" x14ac:dyDescent="0.25">
      <c r="A57" s="14" t="s">
        <v>97</v>
      </c>
      <c r="B57" s="9" t="s">
        <v>98</v>
      </c>
      <c r="C57" s="7" t="s">
        <v>99</v>
      </c>
      <c r="D57" s="19">
        <f t="shared" si="8"/>
        <v>0</v>
      </c>
      <c r="E57" s="16">
        <f t="shared" si="8"/>
        <v>0</v>
      </c>
      <c r="F57" s="27" t="s">
        <v>15</v>
      </c>
      <c r="G57" s="27">
        <f t="shared" si="7"/>
        <v>0</v>
      </c>
      <c r="H57" s="27" t="s">
        <v>15</v>
      </c>
      <c r="I57" s="16">
        <f t="shared" si="9"/>
        <v>0</v>
      </c>
      <c r="J57" s="16" t="s">
        <v>15</v>
      </c>
    </row>
    <row r="58" spans="1:18" ht="75" x14ac:dyDescent="0.25">
      <c r="A58" s="28" t="s">
        <v>100</v>
      </c>
      <c r="B58" s="9">
        <v>25</v>
      </c>
      <c r="C58" s="7" t="s">
        <v>30</v>
      </c>
      <c r="D58" s="19">
        <f t="shared" si="8"/>
        <v>6.7863000000000007E-2</v>
      </c>
      <c r="E58" s="53">
        <f t="shared" si="8"/>
        <v>84554.3</v>
      </c>
      <c r="F58" s="27" t="s">
        <v>15</v>
      </c>
      <c r="G58" s="59">
        <f t="shared" si="7"/>
        <v>5738.1100000000006</v>
      </c>
      <c r="H58" s="27" t="s">
        <v>15</v>
      </c>
      <c r="I58" s="53">
        <f t="shared" si="9"/>
        <v>771781.37000000011</v>
      </c>
      <c r="J58" s="27" t="s">
        <v>15</v>
      </c>
      <c r="K58" s="29">
        <v>771781.37</v>
      </c>
    </row>
    <row r="59" spans="1:18" ht="45" x14ac:dyDescent="0.25">
      <c r="A59" s="28" t="s">
        <v>101</v>
      </c>
      <c r="B59" s="9" t="s">
        <v>102</v>
      </c>
      <c r="C59" s="7" t="s">
        <v>30</v>
      </c>
      <c r="D59" s="19">
        <f t="shared" si="8"/>
        <v>1.0507000000000001E-2</v>
      </c>
      <c r="E59" s="16">
        <f t="shared" si="8"/>
        <v>259740.47</v>
      </c>
      <c r="F59" s="27" t="s">
        <v>15</v>
      </c>
      <c r="G59" s="27">
        <f t="shared" si="7"/>
        <v>2729.09</v>
      </c>
      <c r="H59" s="27" t="s">
        <v>15</v>
      </c>
      <c r="I59" s="16">
        <f t="shared" si="9"/>
        <v>367065.76</v>
      </c>
      <c r="J59" s="27" t="s">
        <v>15</v>
      </c>
      <c r="K59" s="55"/>
    </row>
    <row r="60" spans="1:18" ht="45" x14ac:dyDescent="0.25">
      <c r="A60" s="28" t="s">
        <v>103</v>
      </c>
      <c r="B60" s="9" t="s">
        <v>104</v>
      </c>
      <c r="C60" s="7" t="s">
        <v>99</v>
      </c>
      <c r="D60" s="19">
        <f t="shared" si="8"/>
        <v>6.617051174340711E-4</v>
      </c>
      <c r="E60" s="16">
        <f t="shared" si="8"/>
        <v>124728.5</v>
      </c>
      <c r="F60" s="27" t="s">
        <v>15</v>
      </c>
      <c r="G60" s="27">
        <f t="shared" si="7"/>
        <v>82.53</v>
      </c>
      <c r="H60" s="27" t="s">
        <v>15</v>
      </c>
      <c r="I60" s="16">
        <f t="shared" si="9"/>
        <v>11100.84</v>
      </c>
      <c r="J60" s="27" t="s">
        <v>15</v>
      </c>
      <c r="K60" s="55"/>
    </row>
    <row r="61" spans="1:18" ht="45" x14ac:dyDescent="0.25">
      <c r="A61" s="14" t="s">
        <v>105</v>
      </c>
      <c r="B61" s="9">
        <v>26</v>
      </c>
      <c r="C61" s="7" t="s">
        <v>15</v>
      </c>
      <c r="D61" s="27" t="s">
        <v>15</v>
      </c>
      <c r="E61" s="27" t="s">
        <v>15</v>
      </c>
      <c r="F61" s="27" t="s">
        <v>15</v>
      </c>
      <c r="G61" s="27" t="s">
        <v>15</v>
      </c>
      <c r="H61" s="27" t="s">
        <v>15</v>
      </c>
      <c r="I61" s="27" t="s">
        <v>15</v>
      </c>
      <c r="J61" s="27" t="s">
        <v>15</v>
      </c>
    </row>
    <row r="62" spans="1:18" ht="45" x14ac:dyDescent="0.25">
      <c r="A62" s="14" t="s">
        <v>106</v>
      </c>
      <c r="B62" s="9">
        <v>27</v>
      </c>
      <c r="C62" s="7" t="s">
        <v>30</v>
      </c>
      <c r="D62" s="65">
        <f t="shared" ref="D62:E66" si="10">D107+D144+D188</f>
        <v>4.2012000000000008E-2</v>
      </c>
      <c r="E62" s="49">
        <f t="shared" si="10"/>
        <v>108993.9</v>
      </c>
      <c r="F62" s="27" t="s">
        <v>15</v>
      </c>
      <c r="G62" s="49">
        <f t="shared" ref="G62:G66" si="11">G107+G144+G188</f>
        <v>4579.05</v>
      </c>
      <c r="H62" s="27" t="s">
        <v>15</v>
      </c>
      <c r="I62" s="49">
        <f t="shared" ref="I62:I66" si="12">I107+I144+I188</f>
        <v>615887.06000000006</v>
      </c>
      <c r="J62" s="16" t="s">
        <v>15</v>
      </c>
    </row>
    <row r="63" spans="1:18" ht="54.75" customHeight="1" x14ac:dyDescent="0.25">
      <c r="A63" s="14" t="s">
        <v>107</v>
      </c>
      <c r="B63" s="9" t="s">
        <v>108</v>
      </c>
      <c r="C63" s="7" t="s">
        <v>30</v>
      </c>
      <c r="D63" s="65">
        <f t="shared" si="10"/>
        <v>1.0507000000000001E-2</v>
      </c>
      <c r="E63" s="49">
        <f t="shared" si="10"/>
        <v>259740.47</v>
      </c>
      <c r="F63" s="16" t="s">
        <v>15</v>
      </c>
      <c r="G63" s="49">
        <f t="shared" si="11"/>
        <v>2729.09</v>
      </c>
      <c r="H63" s="16" t="s">
        <v>15</v>
      </c>
      <c r="I63" s="49">
        <f t="shared" si="12"/>
        <v>367065.76</v>
      </c>
      <c r="J63" s="16" t="s">
        <v>15</v>
      </c>
    </row>
    <row r="64" spans="1:18" ht="45" x14ac:dyDescent="0.25">
      <c r="A64" s="14" t="s">
        <v>109</v>
      </c>
      <c r="B64" s="9" t="s">
        <v>110</v>
      </c>
      <c r="C64" s="7" t="s">
        <v>99</v>
      </c>
      <c r="D64" s="19">
        <f t="shared" si="10"/>
        <v>6.617051174340711E-4</v>
      </c>
      <c r="E64" s="16">
        <f t="shared" si="10"/>
        <v>124728.5</v>
      </c>
      <c r="F64" s="16" t="s">
        <v>15</v>
      </c>
      <c r="G64" s="16">
        <f t="shared" si="11"/>
        <v>82.53</v>
      </c>
      <c r="H64" s="16" t="s">
        <v>15</v>
      </c>
      <c r="I64" s="16">
        <f t="shared" si="12"/>
        <v>11100.84</v>
      </c>
      <c r="J64" s="16" t="s">
        <v>15</v>
      </c>
    </row>
    <row r="65" spans="1:10" ht="45" x14ac:dyDescent="0.25">
      <c r="A65" s="14" t="s">
        <v>111</v>
      </c>
      <c r="B65" s="9">
        <v>28</v>
      </c>
      <c r="C65" s="7" t="s">
        <v>112</v>
      </c>
      <c r="D65" s="19">
        <f t="shared" si="10"/>
        <v>0.16458500000000001</v>
      </c>
      <c r="E65" s="16">
        <f t="shared" si="10"/>
        <v>141268.49989034922</v>
      </c>
      <c r="F65" s="16" t="s">
        <v>15</v>
      </c>
      <c r="G65" s="16">
        <f t="shared" si="11"/>
        <v>23250.68</v>
      </c>
      <c r="H65" s="16" t="s">
        <v>15</v>
      </c>
      <c r="I65" s="16">
        <f t="shared" si="12"/>
        <v>3127239.18</v>
      </c>
      <c r="J65" s="16" t="s">
        <v>15</v>
      </c>
    </row>
    <row r="66" spans="1:10" ht="30" x14ac:dyDescent="0.25">
      <c r="A66" s="14" t="s">
        <v>113</v>
      </c>
      <c r="B66" s="9" t="s">
        <v>114</v>
      </c>
      <c r="C66" s="7" t="s">
        <v>112</v>
      </c>
      <c r="D66" s="19">
        <f t="shared" si="10"/>
        <v>8.6020000000000003E-3</v>
      </c>
      <c r="E66" s="16">
        <f t="shared" si="10"/>
        <v>271160.1326228613</v>
      </c>
      <c r="F66" s="16" t="s">
        <v>15</v>
      </c>
      <c r="G66" s="16">
        <f t="shared" si="11"/>
        <v>2332.52</v>
      </c>
      <c r="H66" s="16" t="s">
        <v>15</v>
      </c>
      <c r="I66" s="16">
        <f t="shared" si="12"/>
        <v>313726.2</v>
      </c>
      <c r="J66" s="16" t="s">
        <v>15</v>
      </c>
    </row>
    <row r="67" spans="1:10" ht="30" x14ac:dyDescent="0.25">
      <c r="A67" s="14" t="s">
        <v>115</v>
      </c>
      <c r="B67" s="9" t="s">
        <v>116</v>
      </c>
      <c r="C67" s="7" t="s">
        <v>112</v>
      </c>
      <c r="D67" s="19">
        <f>D112+D149+D193</f>
        <v>3.4200489215693562E-3</v>
      </c>
      <c r="E67" s="16">
        <f>E112+E149+E193</f>
        <v>366186.39</v>
      </c>
      <c r="F67" s="16" t="s">
        <v>15</v>
      </c>
      <c r="G67" s="16">
        <f>G112+G149+G193</f>
        <v>1252.3800000000001</v>
      </c>
      <c r="H67" s="16" t="s">
        <v>15</v>
      </c>
      <c r="I67" s="16">
        <f>I112+I149+I193</f>
        <v>168445.74</v>
      </c>
      <c r="J67" s="16" t="s">
        <v>15</v>
      </c>
    </row>
    <row r="68" spans="1:10" ht="24.75" customHeight="1" x14ac:dyDescent="0.25">
      <c r="A68" s="14" t="s">
        <v>117</v>
      </c>
      <c r="B68" s="9">
        <v>29</v>
      </c>
      <c r="C68" s="7" t="s">
        <v>15</v>
      </c>
      <c r="D68" s="16" t="s">
        <v>15</v>
      </c>
      <c r="E68" s="16" t="s">
        <v>15</v>
      </c>
      <c r="F68" s="16" t="s">
        <v>15</v>
      </c>
      <c r="G68" s="16" t="s">
        <v>15</v>
      </c>
      <c r="H68" s="16" t="s">
        <v>15</v>
      </c>
      <c r="I68" s="16" t="s">
        <v>15</v>
      </c>
      <c r="J68" s="16" t="s">
        <v>15</v>
      </c>
    </row>
    <row r="69" spans="1:10" ht="30" x14ac:dyDescent="0.25">
      <c r="A69" s="14" t="s">
        <v>118</v>
      </c>
      <c r="B69" s="9">
        <v>30</v>
      </c>
      <c r="C69" s="7" t="s">
        <v>119</v>
      </c>
      <c r="D69" s="19">
        <f t="shared" ref="D69:E71" si="13">D114+D151+D195</f>
        <v>5.1079999999999997E-3</v>
      </c>
      <c r="E69" s="50">
        <f t="shared" si="13"/>
        <v>70387.62</v>
      </c>
      <c r="F69" s="50" t="s">
        <v>15</v>
      </c>
      <c r="G69" s="50">
        <f>G114+G151+G195</f>
        <v>359.52</v>
      </c>
      <c r="H69" s="50" t="s">
        <v>15</v>
      </c>
      <c r="I69" s="50">
        <f>I114+I151+I195</f>
        <v>48356.3</v>
      </c>
      <c r="J69" s="16" t="s">
        <v>15</v>
      </c>
    </row>
    <row r="70" spans="1:10" ht="60" x14ac:dyDescent="0.25">
      <c r="A70" s="14" t="s">
        <v>120</v>
      </c>
      <c r="B70" s="9">
        <v>31</v>
      </c>
      <c r="C70" s="7" t="s">
        <v>30</v>
      </c>
      <c r="D70" s="19">
        <f t="shared" si="13"/>
        <v>4.46E-4</v>
      </c>
      <c r="E70" s="50">
        <f t="shared" si="13"/>
        <v>84558.14</v>
      </c>
      <c r="F70" s="50" t="s">
        <v>15</v>
      </c>
      <c r="G70" s="50">
        <f>G115+G152+G196</f>
        <v>37.72</v>
      </c>
      <c r="H70" s="50" t="s">
        <v>15</v>
      </c>
      <c r="I70" s="50">
        <f>I115+I152+I196</f>
        <v>5073.49</v>
      </c>
      <c r="J70" s="16" t="s">
        <v>15</v>
      </c>
    </row>
    <row r="71" spans="1:10" ht="60" x14ac:dyDescent="0.25">
      <c r="A71" s="14" t="s">
        <v>121</v>
      </c>
      <c r="B71" s="9">
        <v>32</v>
      </c>
      <c r="C71" s="7" t="s">
        <v>112</v>
      </c>
      <c r="D71" s="19">
        <f t="shared" si="13"/>
        <v>5.4260000000000003E-3</v>
      </c>
      <c r="E71" s="16">
        <f t="shared" si="13"/>
        <v>153815.29</v>
      </c>
      <c r="F71" s="16" t="s">
        <v>15</v>
      </c>
      <c r="G71" s="16">
        <f>G116+G153+G197</f>
        <v>834.6</v>
      </c>
      <c r="H71" s="16" t="s">
        <v>15</v>
      </c>
      <c r="I71" s="16">
        <f>I116+I153+I197</f>
        <v>112254.77</v>
      </c>
      <c r="J71" s="16" t="s">
        <v>15</v>
      </c>
    </row>
    <row r="72" spans="1:10" ht="30" x14ac:dyDescent="0.25">
      <c r="A72" s="14" t="s">
        <v>122</v>
      </c>
      <c r="B72" s="9">
        <v>33</v>
      </c>
      <c r="C72" s="7" t="s">
        <v>15</v>
      </c>
      <c r="D72" s="16" t="s">
        <v>20</v>
      </c>
      <c r="E72" s="16" t="s">
        <v>20</v>
      </c>
      <c r="F72" s="16" t="s">
        <v>15</v>
      </c>
      <c r="G72" s="16" t="s">
        <v>20</v>
      </c>
      <c r="H72" s="16" t="s">
        <v>15</v>
      </c>
      <c r="I72" s="16" t="s">
        <v>20</v>
      </c>
      <c r="J72" s="16" t="s">
        <v>15</v>
      </c>
    </row>
    <row r="73" spans="1:10" ht="45" x14ac:dyDescent="0.25">
      <c r="A73" s="14" t="s">
        <v>123</v>
      </c>
      <c r="B73" s="9" t="s">
        <v>124</v>
      </c>
      <c r="C73" s="7" t="s">
        <v>125</v>
      </c>
      <c r="D73" s="16" t="s">
        <v>126</v>
      </c>
      <c r="E73" s="16" t="s">
        <v>20</v>
      </c>
      <c r="F73" s="16" t="s">
        <v>15</v>
      </c>
      <c r="G73" s="16" t="s">
        <v>126</v>
      </c>
      <c r="H73" s="16" t="s">
        <v>15</v>
      </c>
      <c r="I73" s="16" t="s">
        <v>126</v>
      </c>
      <c r="J73" s="16" t="s">
        <v>15</v>
      </c>
    </row>
    <row r="74" spans="1:10" ht="60" x14ac:dyDescent="0.25">
      <c r="A74" s="14" t="s">
        <v>127</v>
      </c>
      <c r="B74" s="9" t="s">
        <v>128</v>
      </c>
      <c r="C74" s="7" t="s">
        <v>125</v>
      </c>
      <c r="D74" s="16" t="s">
        <v>126</v>
      </c>
      <c r="E74" s="16" t="s">
        <v>20</v>
      </c>
      <c r="F74" s="16" t="s">
        <v>15</v>
      </c>
      <c r="G74" s="16" t="s">
        <v>126</v>
      </c>
      <c r="H74" s="16" t="s">
        <v>15</v>
      </c>
      <c r="I74" s="16" t="s">
        <v>126</v>
      </c>
      <c r="J74" s="16" t="s">
        <v>15</v>
      </c>
    </row>
    <row r="75" spans="1:10" ht="45" x14ac:dyDescent="0.25">
      <c r="A75" s="14" t="s">
        <v>129</v>
      </c>
      <c r="B75" s="9" t="s">
        <v>130</v>
      </c>
      <c r="C75" s="7" t="s">
        <v>125</v>
      </c>
      <c r="D75" s="16" t="s">
        <v>126</v>
      </c>
      <c r="E75" s="16" t="s">
        <v>20</v>
      </c>
      <c r="F75" s="16" t="s">
        <v>15</v>
      </c>
      <c r="G75" s="16" t="s">
        <v>126</v>
      </c>
      <c r="H75" s="16" t="s">
        <v>15</v>
      </c>
      <c r="I75" s="16" t="s">
        <v>126</v>
      </c>
      <c r="J75" s="16" t="s">
        <v>15</v>
      </c>
    </row>
    <row r="76" spans="1:10" ht="60" x14ac:dyDescent="0.25">
      <c r="A76" s="14" t="s">
        <v>131</v>
      </c>
      <c r="B76" s="9" t="s">
        <v>132</v>
      </c>
      <c r="C76" s="7" t="s">
        <v>47</v>
      </c>
      <c r="D76" s="16" t="s">
        <v>126</v>
      </c>
      <c r="E76" s="16" t="s">
        <v>20</v>
      </c>
      <c r="F76" s="16" t="s">
        <v>15</v>
      </c>
      <c r="G76" s="16" t="s">
        <v>126</v>
      </c>
      <c r="H76" s="16" t="s">
        <v>15</v>
      </c>
      <c r="I76" s="16" t="s">
        <v>126</v>
      </c>
      <c r="J76" s="16" t="s">
        <v>15</v>
      </c>
    </row>
    <row r="77" spans="1:10" ht="30" x14ac:dyDescent="0.25">
      <c r="A77" s="14" t="s">
        <v>133</v>
      </c>
      <c r="B77" s="9" t="s">
        <v>134</v>
      </c>
      <c r="C77" s="7" t="s">
        <v>30</v>
      </c>
      <c r="D77" s="16" t="s">
        <v>126</v>
      </c>
      <c r="E77" s="16" t="s">
        <v>20</v>
      </c>
      <c r="F77" s="16" t="s">
        <v>15</v>
      </c>
      <c r="G77" s="16" t="s">
        <v>126</v>
      </c>
      <c r="H77" s="16" t="s">
        <v>15</v>
      </c>
      <c r="I77" s="16" t="s">
        <v>126</v>
      </c>
      <c r="J77" s="16" t="s">
        <v>15</v>
      </c>
    </row>
    <row r="78" spans="1:10" ht="30" x14ac:dyDescent="0.25">
      <c r="A78" s="14" t="s">
        <v>135</v>
      </c>
      <c r="B78" s="9">
        <v>34</v>
      </c>
      <c r="C78" s="7" t="s">
        <v>136</v>
      </c>
      <c r="D78" s="16" t="s">
        <v>15</v>
      </c>
      <c r="E78" s="16" t="s">
        <v>15</v>
      </c>
      <c r="F78" s="16" t="s">
        <v>15</v>
      </c>
      <c r="G78" s="16">
        <f>G117+G160+G198</f>
        <v>467.94</v>
      </c>
      <c r="H78" s="16" t="s">
        <v>15</v>
      </c>
      <c r="I78" s="16">
        <f>I117+I160+I198</f>
        <v>62939.1</v>
      </c>
      <c r="J78" s="16" t="s">
        <v>15</v>
      </c>
    </row>
    <row r="79" spans="1:10" x14ac:dyDescent="0.25">
      <c r="A79" s="14" t="s">
        <v>137</v>
      </c>
      <c r="B79" s="9">
        <v>35</v>
      </c>
      <c r="C79" s="7" t="s">
        <v>136</v>
      </c>
      <c r="D79" s="16" t="s">
        <v>15</v>
      </c>
      <c r="E79" s="16" t="s">
        <v>15</v>
      </c>
      <c r="F79" s="16" t="s">
        <v>15</v>
      </c>
      <c r="G79" s="16" t="s">
        <v>20</v>
      </c>
      <c r="H79" s="16" t="s">
        <v>15</v>
      </c>
      <c r="I79" s="16" t="s">
        <v>20</v>
      </c>
      <c r="J79" s="16" t="s">
        <v>15</v>
      </c>
    </row>
    <row r="80" spans="1:10" ht="15.75" customHeight="1" x14ac:dyDescent="0.25">
      <c r="A80" s="14" t="s">
        <v>138</v>
      </c>
      <c r="B80" s="71">
        <v>36</v>
      </c>
      <c r="C80" s="72"/>
      <c r="D80" s="73" t="s">
        <v>15</v>
      </c>
      <c r="E80" s="73" t="s">
        <v>15</v>
      </c>
      <c r="F80" s="73" t="s">
        <v>15</v>
      </c>
      <c r="G80" s="69">
        <f>G82+G85+G90+G91+G99+G103+G110+G114+G115+G116+G117</f>
        <v>55167.14</v>
      </c>
      <c r="H80" s="69" t="s">
        <v>15</v>
      </c>
      <c r="I80" s="69">
        <f>I82+I85+I90+I91+I99+I103+I110+I114+I115+I116+I117</f>
        <v>7420035.8999999994</v>
      </c>
      <c r="J80" s="69">
        <v>72.989999999999995</v>
      </c>
    </row>
    <row r="81" spans="1:12" ht="57" x14ac:dyDescent="0.25">
      <c r="A81" s="10" t="s">
        <v>139</v>
      </c>
      <c r="B81" s="71"/>
      <c r="C81" s="72"/>
      <c r="D81" s="73" t="s">
        <v>15</v>
      </c>
      <c r="E81" s="73" t="s">
        <v>15</v>
      </c>
      <c r="F81" s="73"/>
      <c r="G81" s="69"/>
      <c r="H81" s="69"/>
      <c r="I81" s="69"/>
      <c r="J81" s="69"/>
      <c r="K81" s="31">
        <v>7420035.9000000004</v>
      </c>
      <c r="L81" s="18">
        <f>K81-I80</f>
        <v>0</v>
      </c>
    </row>
    <row r="82" spans="1:12" ht="36.75" customHeight="1" x14ac:dyDescent="0.25">
      <c r="A82" s="14" t="s">
        <v>140</v>
      </c>
      <c r="B82" s="9">
        <v>37</v>
      </c>
      <c r="C82" s="7" t="s">
        <v>17</v>
      </c>
      <c r="D82" s="32">
        <f>'[1]СВОДНЫЙ РАСЧЁТ (1 ВАРИАНТ)'!D10</f>
        <v>0.28999999999999998</v>
      </c>
      <c r="E82" s="32">
        <f>'[1]СВОДНЫЙ РАСЧЁТ (1 ВАРИАНТ)'!G10</f>
        <v>11629.55</v>
      </c>
      <c r="F82" s="16" t="s">
        <v>15</v>
      </c>
      <c r="G82" s="32">
        <v>3372.57</v>
      </c>
      <c r="H82" s="16" t="s">
        <v>15</v>
      </c>
      <c r="I82" s="32">
        <f>'[1]СВОДНЫЙ РАСЧЁТ (1 ВАРИАНТ)'!K10</f>
        <v>453613.97</v>
      </c>
      <c r="J82" s="16" t="s">
        <v>15</v>
      </c>
      <c r="K82" s="18">
        <v>55167.14</v>
      </c>
      <c r="L82" s="18">
        <f>K82-G80</f>
        <v>0</v>
      </c>
    </row>
    <row r="83" spans="1:12" ht="30" x14ac:dyDescent="0.25">
      <c r="A83" s="14" t="s">
        <v>57</v>
      </c>
      <c r="B83" s="9">
        <v>38</v>
      </c>
      <c r="C83" s="7" t="s">
        <v>15</v>
      </c>
      <c r="D83" s="16" t="s">
        <v>15</v>
      </c>
      <c r="E83" s="16" t="s">
        <v>15</v>
      </c>
      <c r="F83" s="16" t="s">
        <v>15</v>
      </c>
      <c r="G83" s="16" t="s">
        <v>15</v>
      </c>
      <c r="H83" s="16" t="s">
        <v>15</v>
      </c>
      <c r="I83" s="16" t="s">
        <v>15</v>
      </c>
      <c r="J83" s="16" t="s">
        <v>15</v>
      </c>
    </row>
    <row r="84" spans="1:12" x14ac:dyDescent="0.25">
      <c r="A84" s="14" t="s">
        <v>58</v>
      </c>
      <c r="B84" s="9">
        <v>39</v>
      </c>
      <c r="C84" s="7" t="s">
        <v>15</v>
      </c>
      <c r="D84" s="16" t="s">
        <v>15</v>
      </c>
      <c r="E84" s="16" t="s">
        <v>15</v>
      </c>
      <c r="F84" s="16" t="s">
        <v>15</v>
      </c>
      <c r="G84" s="16" t="s">
        <v>15</v>
      </c>
      <c r="H84" s="16" t="s">
        <v>15</v>
      </c>
      <c r="I84" s="16" t="s">
        <v>15</v>
      </c>
      <c r="J84" s="16" t="s">
        <v>15</v>
      </c>
    </row>
    <row r="85" spans="1:12" ht="45" x14ac:dyDescent="0.25">
      <c r="A85" s="14" t="s">
        <v>141</v>
      </c>
      <c r="B85" s="9" t="s">
        <v>142</v>
      </c>
      <c r="C85" s="7" t="s">
        <v>61</v>
      </c>
      <c r="D85" s="33">
        <f>'[1]СВОДНЫЙ РАСЧЁТ (1 ВАРИАНТ)'!D11</f>
        <v>2.730267</v>
      </c>
      <c r="E85" s="51">
        <f>'[1]СВОДНЫЙ РАСЧЁТ (1 ВАРИАНТ)'!G11</f>
        <v>2763.14</v>
      </c>
      <c r="F85" s="16" t="s">
        <v>15</v>
      </c>
      <c r="G85" s="34">
        <f>SUM(G86:G87,G89)</f>
        <v>7544.1</v>
      </c>
      <c r="H85" s="16" t="s">
        <v>15</v>
      </c>
      <c r="I85" s="32">
        <f>SUM(I86:I87,I89)</f>
        <v>1014689.44</v>
      </c>
      <c r="J85" s="16" t="s">
        <v>15</v>
      </c>
      <c r="K85" s="35"/>
    </row>
    <row r="86" spans="1:12" ht="30" x14ac:dyDescent="0.25">
      <c r="A86" s="14" t="s">
        <v>143</v>
      </c>
      <c r="B86" s="9" t="s">
        <v>144</v>
      </c>
      <c r="C86" s="7" t="s">
        <v>64</v>
      </c>
      <c r="D86" s="33">
        <f>'[1]СВОДНЫЙ РАСЧЁТ (1 ВАРИАНТ)'!D12</f>
        <v>0.26558999999999999</v>
      </c>
      <c r="E86" s="32">
        <f>'[1]СВОДНЫЙ РАСЧЁТ (1 ВАРИАНТ)'!G12</f>
        <v>7254.1</v>
      </c>
      <c r="F86" s="16" t="s">
        <v>15</v>
      </c>
      <c r="G86" s="32">
        <v>1926.61</v>
      </c>
      <c r="H86" s="16" t="s">
        <v>15</v>
      </c>
      <c r="I86" s="32">
        <f>'[1]СВОДНЫЙ РАСЧЁТ (1 ВАРИАНТ)'!K12</f>
        <v>259131.83</v>
      </c>
      <c r="J86" s="16" t="s">
        <v>15</v>
      </c>
    </row>
    <row r="87" spans="1:12" ht="30" x14ac:dyDescent="0.25">
      <c r="A87" s="14" t="s">
        <v>145</v>
      </c>
      <c r="B87" s="9" t="s">
        <v>146</v>
      </c>
      <c r="C87" s="7" t="s">
        <v>64</v>
      </c>
      <c r="D87" s="33">
        <f>'[1]СВОДНЫЙ РАСЧЁТ (1 ВАРИАНТ)'!D13</f>
        <v>0.33141300000000001</v>
      </c>
      <c r="E87" s="32">
        <f>'[1]СВОДНЫЙ РАСЧЁТ (1 ВАРИАНТ)'!G13</f>
        <v>8865.4599999999991</v>
      </c>
      <c r="F87" s="16" t="s">
        <v>15</v>
      </c>
      <c r="G87" s="32">
        <v>2938.13</v>
      </c>
      <c r="H87" s="16" t="s">
        <v>15</v>
      </c>
      <c r="I87" s="32">
        <f>'[1]СВОДНЫЙ РАСЧЁТ (1 ВАРИАНТ)'!K13</f>
        <v>395181.25</v>
      </c>
      <c r="J87" s="16" t="s">
        <v>15</v>
      </c>
    </row>
    <row r="88" spans="1:12" ht="30" x14ac:dyDescent="0.25">
      <c r="A88" s="14" t="s">
        <v>147</v>
      </c>
      <c r="B88" s="9" t="s">
        <v>148</v>
      </c>
      <c r="C88" s="7" t="s">
        <v>64</v>
      </c>
      <c r="D88" s="33">
        <f>'[1]СВОДНЫЙ РАСЧЁТ (1 ВАРИАНТ)'!D14</f>
        <v>2.2453364658998817E-2</v>
      </c>
      <c r="E88" s="32">
        <f>'[1]СВОДНЫЙ РАСЧЁТ (1 ВАРИАНТ)'!G14</f>
        <v>3833.38</v>
      </c>
      <c r="F88" s="16" t="s">
        <v>15</v>
      </c>
      <c r="G88" s="32">
        <v>86.07</v>
      </c>
      <c r="H88" s="16" t="s">
        <v>15</v>
      </c>
      <c r="I88" s="32">
        <f>'[1]СВОДНЫЙ РАСЧЁТ (1 ВАРИАНТ)'!K14</f>
        <v>11576.81</v>
      </c>
      <c r="J88" s="16" t="s">
        <v>15</v>
      </c>
    </row>
    <row r="89" spans="1:12" x14ac:dyDescent="0.25">
      <c r="A89" s="14" t="s">
        <v>149</v>
      </c>
      <c r="B89" s="9" t="s">
        <v>150</v>
      </c>
      <c r="C89" s="7" t="s">
        <v>71</v>
      </c>
      <c r="D89" s="33">
        <f>'[1]СВОДНЫЙ РАСЧЁТ (1 ВАРИАНТ)'!D15</f>
        <v>2.133264</v>
      </c>
      <c r="E89" s="32">
        <f>'[1]СВОДНЫЙ РАСЧЁТ (1 ВАРИАНТ)'!G15</f>
        <v>1255.99</v>
      </c>
      <c r="F89" s="16" t="s">
        <v>15</v>
      </c>
      <c r="G89" s="32">
        <v>2679.36</v>
      </c>
      <c r="H89" s="16" t="s">
        <v>15</v>
      </c>
      <c r="I89" s="32">
        <f>'[1]СВОДНЫЙ РАСЧЁТ (1 ВАРИАНТ)'!K15</f>
        <v>360376.36</v>
      </c>
      <c r="J89" s="16" t="s">
        <v>15</v>
      </c>
    </row>
    <row r="90" spans="1:12" x14ac:dyDescent="0.25">
      <c r="A90" s="14" t="s">
        <v>151</v>
      </c>
      <c r="B90" s="9" t="s">
        <v>152</v>
      </c>
      <c r="C90" s="7" t="s">
        <v>24</v>
      </c>
      <c r="D90" s="32">
        <f>'[1]СВОДНЫЙ РАСЧЁТ (1 ВАРИАНТ)'!D19</f>
        <v>0.54</v>
      </c>
      <c r="E90" s="32">
        <f>'[1]СВОДНЫЙ РАСЧЁТ (1 ВАРИАНТ)'!G19</f>
        <v>2722.72</v>
      </c>
      <c r="F90" s="16" t="s">
        <v>15</v>
      </c>
      <c r="G90" s="32">
        <v>1470.27</v>
      </c>
      <c r="H90" s="16" t="s">
        <v>15</v>
      </c>
      <c r="I90" s="32">
        <f>'[1]СВОДНЫЙ РАСЧЁТ (1 ВАРИАНТ)'!K19</f>
        <v>197752.62</v>
      </c>
      <c r="J90" s="16" t="s">
        <v>15</v>
      </c>
    </row>
    <row r="91" spans="1:12" ht="75" x14ac:dyDescent="0.25">
      <c r="A91" s="14" t="s">
        <v>153</v>
      </c>
      <c r="B91" s="9" t="s">
        <v>154</v>
      </c>
      <c r="C91" s="7" t="s">
        <v>27</v>
      </c>
      <c r="D91" s="36">
        <f>'[1]СВОДНЫЙ РАСЧЁТ (1 ВАРИАНТ)'!D20</f>
        <v>1.7877000000000001</v>
      </c>
      <c r="E91" s="32">
        <f>'[1]СВОДНЫЙ РАСЧЁТ (1 ВАРИАНТ)'!G20</f>
        <v>6107.03</v>
      </c>
      <c r="F91" s="16" t="s">
        <v>15</v>
      </c>
      <c r="G91" s="32">
        <v>10917.54</v>
      </c>
      <c r="H91" s="16" t="s">
        <v>15</v>
      </c>
      <c r="I91" s="32">
        <f>'[1]СВОДНЫЙ РАСЧЁТ (1 ВАРИАНТ)'!K20</f>
        <v>1468419.72</v>
      </c>
      <c r="J91" s="16" t="s">
        <v>15</v>
      </c>
    </row>
    <row r="92" spans="1:12" x14ac:dyDescent="0.25">
      <c r="A92" s="14" t="s">
        <v>155</v>
      </c>
      <c r="B92" s="9" t="s">
        <v>156</v>
      </c>
      <c r="C92" s="7" t="s">
        <v>78</v>
      </c>
      <c r="D92" s="52">
        <v>7.6623999999999998E-2</v>
      </c>
      <c r="E92" s="53">
        <v>8730.9500000000007</v>
      </c>
      <c r="F92" s="16" t="s">
        <v>15</v>
      </c>
      <c r="G92" s="53">
        <v>669</v>
      </c>
      <c r="H92" s="16" t="s">
        <v>15</v>
      </c>
      <c r="I92" s="53">
        <v>89981.24</v>
      </c>
      <c r="J92" s="16" t="s">
        <v>15</v>
      </c>
    </row>
    <row r="93" spans="1:12" x14ac:dyDescent="0.25">
      <c r="A93" s="14" t="s">
        <v>157</v>
      </c>
      <c r="B93" s="9" t="s">
        <v>158</v>
      </c>
      <c r="C93" s="7" t="s">
        <v>78</v>
      </c>
      <c r="D93" s="52">
        <v>1.7911E-2</v>
      </c>
      <c r="E93" s="53">
        <v>12998.35</v>
      </c>
      <c r="F93" s="16" t="s">
        <v>15</v>
      </c>
      <c r="G93" s="53">
        <v>232.81</v>
      </c>
      <c r="H93" s="16" t="s">
        <v>15</v>
      </c>
      <c r="I93" s="53">
        <v>31313.64</v>
      </c>
      <c r="J93" s="16" t="s">
        <v>15</v>
      </c>
    </row>
    <row r="94" spans="1:12" ht="30" x14ac:dyDescent="0.25">
      <c r="A94" s="14" t="s">
        <v>159</v>
      </c>
      <c r="B94" s="9" t="s">
        <v>160</v>
      </c>
      <c r="C94" s="7" t="s">
        <v>78</v>
      </c>
      <c r="D94" s="52">
        <v>6.6624000000000003E-2</v>
      </c>
      <c r="E94" s="53">
        <v>2719.28</v>
      </c>
      <c r="F94" s="16" t="s">
        <v>15</v>
      </c>
      <c r="G94" s="53">
        <v>181.17</v>
      </c>
      <c r="H94" s="16" t="s">
        <v>15</v>
      </c>
      <c r="I94" s="53">
        <v>24367.46</v>
      </c>
      <c r="J94" s="16" t="s">
        <v>15</v>
      </c>
    </row>
    <row r="95" spans="1:12" ht="28.5" customHeight="1" x14ac:dyDescent="0.25">
      <c r="A95" s="14" t="s">
        <v>161</v>
      </c>
      <c r="B95" s="9" t="s">
        <v>162</v>
      </c>
      <c r="C95" s="7" t="s">
        <v>78</v>
      </c>
      <c r="D95" s="52">
        <v>4.5672999999999998E-2</v>
      </c>
      <c r="E95" s="53">
        <v>3250.72</v>
      </c>
      <c r="F95" s="16" t="s">
        <v>15</v>
      </c>
      <c r="G95" s="53">
        <v>148.47</v>
      </c>
      <c r="H95" s="16" t="s">
        <v>15</v>
      </c>
      <c r="I95" s="53">
        <v>19969.37</v>
      </c>
      <c r="J95" s="16" t="s">
        <v>15</v>
      </c>
    </row>
    <row r="96" spans="1:12" ht="33" customHeight="1" x14ac:dyDescent="0.25">
      <c r="A96" s="14" t="s">
        <v>163</v>
      </c>
      <c r="B96" s="9" t="s">
        <v>164</v>
      </c>
      <c r="C96" s="7" t="s">
        <v>78</v>
      </c>
      <c r="D96" s="52">
        <v>1.227E-3</v>
      </c>
      <c r="E96" s="53">
        <v>11166.15</v>
      </c>
      <c r="F96" s="53" t="s">
        <v>15</v>
      </c>
      <c r="G96" s="53">
        <v>13.7</v>
      </c>
      <c r="H96" s="53" t="s">
        <v>15</v>
      </c>
      <c r="I96" s="53">
        <v>1842.78</v>
      </c>
      <c r="J96" s="16" t="s">
        <v>15</v>
      </c>
    </row>
    <row r="97" spans="1:15" ht="75" x14ac:dyDescent="0.25">
      <c r="A97" s="14" t="s">
        <v>165</v>
      </c>
      <c r="B97" s="9" t="s">
        <v>166</v>
      </c>
      <c r="C97" s="7" t="s">
        <v>78</v>
      </c>
      <c r="D97" s="33">
        <v>1.321E-2</v>
      </c>
      <c r="E97" s="32">
        <v>7300.07</v>
      </c>
      <c r="F97" s="16" t="s">
        <v>15</v>
      </c>
      <c r="G97" s="32">
        <v>96.43</v>
      </c>
      <c r="H97" s="16" t="s">
        <v>15</v>
      </c>
      <c r="I97" s="32">
        <v>12970.46</v>
      </c>
      <c r="J97" s="16" t="s">
        <v>15</v>
      </c>
    </row>
    <row r="98" spans="1:15" ht="30" x14ac:dyDescent="0.25">
      <c r="A98" s="14" t="s">
        <v>167</v>
      </c>
      <c r="B98" s="9" t="s">
        <v>168</v>
      </c>
      <c r="C98" s="7" t="s">
        <v>78</v>
      </c>
      <c r="D98" s="52">
        <v>9.4132999999999994E-2</v>
      </c>
      <c r="E98" s="32">
        <v>1412.99</v>
      </c>
      <c r="F98" s="16" t="s">
        <v>15</v>
      </c>
      <c r="G98" s="53">
        <v>133.01</v>
      </c>
      <c r="H98" s="16" t="s">
        <v>15</v>
      </c>
      <c r="I98" s="53">
        <v>17890.03</v>
      </c>
      <c r="J98" s="16" t="s">
        <v>15</v>
      </c>
    </row>
    <row r="99" spans="1:15" ht="30" x14ac:dyDescent="0.25">
      <c r="A99" s="14" t="s">
        <v>169</v>
      </c>
      <c r="B99" s="9" t="s">
        <v>170</v>
      </c>
      <c r="C99" s="7" t="s">
        <v>64</v>
      </c>
      <c r="D99" s="33">
        <v>0.26173600000000002</v>
      </c>
      <c r="E99" s="32">
        <f>'[1]СВОДНЫЙ РАСЧЁТ (1 ВАРИАНТ)'!G28</f>
        <v>4485.7700000000004</v>
      </c>
      <c r="F99" s="16" t="s">
        <v>15</v>
      </c>
      <c r="G99" s="32">
        <v>1174.0899999999999</v>
      </c>
      <c r="H99" s="16" t="s">
        <v>15</v>
      </c>
      <c r="I99" s="32">
        <f>'[1]СВОДНЫЙ РАСЧЁТ (1 ВАРИАНТ)'!K28</f>
        <v>157915.94</v>
      </c>
      <c r="J99" s="37" t="s">
        <v>15</v>
      </c>
    </row>
    <row r="100" spans="1:15" ht="45.75" customHeight="1" x14ac:dyDescent="0.25">
      <c r="A100" s="28" t="s">
        <v>171</v>
      </c>
      <c r="B100" s="38">
        <v>40</v>
      </c>
      <c r="C100" s="39" t="s">
        <v>30</v>
      </c>
      <c r="D100" s="62">
        <f>ROUND(L100,6)</f>
        <v>2.5850999999999999E-2</v>
      </c>
      <c r="E100" s="48">
        <f>ROUND(I100/(D100*134.501),2)</f>
        <v>44836.06</v>
      </c>
      <c r="F100" s="47" t="s">
        <v>15</v>
      </c>
      <c r="G100" s="48">
        <f>ROUND(I100/134.501,2)</f>
        <v>1159.06</v>
      </c>
      <c r="H100" s="47" t="s">
        <v>15</v>
      </c>
      <c r="I100" s="48">
        <f>ROUND(119669.53/2623*3417,2)</f>
        <v>155894.31</v>
      </c>
      <c r="J100" s="40" t="s">
        <v>15</v>
      </c>
      <c r="K100" s="63">
        <f>3281+206-10</f>
        <v>3477</v>
      </c>
      <c r="L100" s="64">
        <f>K100/134501</f>
        <v>2.5851108913688373E-2</v>
      </c>
    </row>
    <row r="101" spans="1:15" ht="30" x14ac:dyDescent="0.25">
      <c r="A101" s="14" t="s">
        <v>172</v>
      </c>
      <c r="B101" s="9" t="s">
        <v>173</v>
      </c>
      <c r="C101" s="7" t="s">
        <v>30</v>
      </c>
      <c r="D101" s="62">
        <v>0</v>
      </c>
      <c r="E101" s="48">
        <v>0</v>
      </c>
      <c r="F101" s="47" t="s">
        <v>15</v>
      </c>
      <c r="G101" s="48">
        <f>ROUND(I101/134.501,2)</f>
        <v>0</v>
      </c>
      <c r="H101" s="47" t="s">
        <v>15</v>
      </c>
      <c r="I101" s="48">
        <f>ROUND((D101*134.501)*E101,2)</f>
        <v>0</v>
      </c>
      <c r="J101" s="16" t="s">
        <v>15</v>
      </c>
      <c r="L101" s="41"/>
    </row>
    <row r="102" spans="1:15" ht="30" x14ac:dyDescent="0.25">
      <c r="A102" s="14" t="s">
        <v>174</v>
      </c>
      <c r="B102" s="9" t="s">
        <v>175</v>
      </c>
      <c r="C102" s="7" t="s">
        <v>99</v>
      </c>
      <c r="D102" s="16" t="s">
        <v>20</v>
      </c>
      <c r="E102" s="16" t="s">
        <v>20</v>
      </c>
      <c r="F102" s="16" t="s">
        <v>15</v>
      </c>
      <c r="G102" s="16" t="s">
        <v>20</v>
      </c>
      <c r="H102" s="16" t="s">
        <v>15</v>
      </c>
      <c r="I102" s="27" t="s">
        <v>20</v>
      </c>
      <c r="J102" s="16" t="s">
        <v>15</v>
      </c>
      <c r="K102" s="56">
        <v>6.7863000000000007E-2</v>
      </c>
      <c r="L102" s="58">
        <f>K102-D103</f>
        <v>0</v>
      </c>
    </row>
    <row r="103" spans="1:15" ht="75" x14ac:dyDescent="0.25">
      <c r="A103" s="14" t="s">
        <v>176</v>
      </c>
      <c r="B103" s="9">
        <v>41</v>
      </c>
      <c r="C103" s="7" t="s">
        <v>30</v>
      </c>
      <c r="D103" s="33">
        <f>D100+D107</f>
        <v>6.7863000000000007E-2</v>
      </c>
      <c r="E103" s="46">
        <v>84554.3</v>
      </c>
      <c r="F103" s="16" t="s">
        <v>15</v>
      </c>
      <c r="G103" s="53">
        <f>G100+G107</f>
        <v>5738.1100000000006</v>
      </c>
      <c r="H103" s="16" t="s">
        <v>15</v>
      </c>
      <c r="I103" s="53">
        <f>I100+I107</f>
        <v>771781.37000000011</v>
      </c>
      <c r="J103" s="16" t="s">
        <v>15</v>
      </c>
      <c r="K103" s="57">
        <v>771781.37</v>
      </c>
      <c r="L103" s="57">
        <f>K103-I103</f>
        <v>0</v>
      </c>
      <c r="M103" s="41"/>
    </row>
    <row r="104" spans="1:15" ht="30" x14ac:dyDescent="0.25">
      <c r="A104" s="14" t="s">
        <v>177</v>
      </c>
      <c r="B104" s="9" t="s">
        <v>178</v>
      </c>
      <c r="C104" s="7" t="s">
        <v>30</v>
      </c>
      <c r="D104" s="33">
        <f>D101+D108</f>
        <v>1.0507000000000001E-2</v>
      </c>
      <c r="E104" s="32">
        <v>259740.47</v>
      </c>
      <c r="F104" s="16" t="s">
        <v>15</v>
      </c>
      <c r="G104" s="32">
        <f>G101+G108</f>
        <v>2729.09</v>
      </c>
      <c r="H104" s="16" t="s">
        <v>15</v>
      </c>
      <c r="I104" s="32">
        <f>I101+I108</f>
        <v>367065.76</v>
      </c>
      <c r="J104" s="16" t="s">
        <v>15</v>
      </c>
      <c r="K104" s="57">
        <v>84554.3</v>
      </c>
      <c r="L104" s="57">
        <f>K104-E103</f>
        <v>0</v>
      </c>
      <c r="N104" s="18">
        <f>'[1]СВОДНЫЙ РАСЧЁТ (1 ВАРИАНТ)'!K33</f>
        <v>367065.76</v>
      </c>
      <c r="O104" s="18">
        <f>N104-I104</f>
        <v>0</v>
      </c>
    </row>
    <row r="105" spans="1:15" ht="30" x14ac:dyDescent="0.25">
      <c r="A105" s="14" t="s">
        <v>179</v>
      </c>
      <c r="B105" s="9" t="s">
        <v>180</v>
      </c>
      <c r="C105" s="7" t="s">
        <v>99</v>
      </c>
      <c r="D105" s="33">
        <f>D102+D109</f>
        <v>6.617051174340711E-4</v>
      </c>
      <c r="E105" s="32">
        <v>124728.5</v>
      </c>
      <c r="F105" s="16" t="s">
        <v>15</v>
      </c>
      <c r="G105" s="32">
        <f>G102+G109</f>
        <v>82.53</v>
      </c>
      <c r="H105" s="16" t="s">
        <v>15</v>
      </c>
      <c r="I105" s="32">
        <f>I102+I109</f>
        <v>11100.84</v>
      </c>
      <c r="J105" s="16" t="s">
        <v>15</v>
      </c>
      <c r="K105" s="57">
        <v>5738.11</v>
      </c>
      <c r="L105" s="57">
        <f>K105-G103</f>
        <v>0</v>
      </c>
      <c r="N105" s="18">
        <f>'[1]СВОДНЫЙ РАСЧЁТ (1 ВАРИАНТ)'!I33</f>
        <v>2729.09</v>
      </c>
      <c r="O105" s="18">
        <f>N105-G104</f>
        <v>0</v>
      </c>
    </row>
    <row r="106" spans="1:15" ht="45" x14ac:dyDescent="0.25">
      <c r="A106" s="14" t="s">
        <v>105</v>
      </c>
      <c r="B106" s="9">
        <v>42</v>
      </c>
      <c r="C106" s="7" t="s">
        <v>15</v>
      </c>
      <c r="D106" s="16" t="s">
        <v>15</v>
      </c>
      <c r="E106" s="16" t="s">
        <v>15</v>
      </c>
      <c r="F106" s="16" t="s">
        <v>15</v>
      </c>
      <c r="G106" s="16" t="s">
        <v>15</v>
      </c>
      <c r="H106" s="16" t="s">
        <v>15</v>
      </c>
      <c r="I106" s="16" t="s">
        <v>15</v>
      </c>
      <c r="J106" s="16" t="s">
        <v>15</v>
      </c>
    </row>
    <row r="107" spans="1:15" ht="30" x14ac:dyDescent="0.25">
      <c r="A107" s="14" t="s">
        <v>181</v>
      </c>
      <c r="B107" s="9">
        <v>43</v>
      </c>
      <c r="C107" s="7" t="s">
        <v>30</v>
      </c>
      <c r="D107" s="60">
        <f>0.067863-D100</f>
        <v>4.2012000000000008E-2</v>
      </c>
      <c r="E107" s="48">
        <f>ROUND(I107/(D107*134.501),2)</f>
        <v>108993.9</v>
      </c>
      <c r="F107" s="16" t="s">
        <v>15</v>
      </c>
      <c r="G107" s="48">
        <f>ROUND(I107/134.501,2)</f>
        <v>4579.05</v>
      </c>
      <c r="H107" s="16" t="s">
        <v>15</v>
      </c>
      <c r="I107" s="48">
        <f>K103-I100</f>
        <v>615887.06000000006</v>
      </c>
      <c r="J107" s="16" t="s">
        <v>15</v>
      </c>
      <c r="K107" s="5">
        <v>9118</v>
      </c>
      <c r="L107" s="41">
        <f>I107/K107*1000</f>
        <v>67546.28865979382</v>
      </c>
    </row>
    <row r="108" spans="1:15" ht="30" x14ac:dyDescent="0.25">
      <c r="A108" s="14" t="s">
        <v>182</v>
      </c>
      <c r="B108" s="9" t="s">
        <v>183</v>
      </c>
      <c r="C108" s="7" t="s">
        <v>30</v>
      </c>
      <c r="D108" s="62">
        <v>1.0507000000000001E-2</v>
      </c>
      <c r="E108" s="48">
        <v>259740.47</v>
      </c>
      <c r="F108" s="16" t="s">
        <v>15</v>
      </c>
      <c r="G108" s="48">
        <f>ROUND(I108/134.501,2)</f>
        <v>2729.09</v>
      </c>
      <c r="H108" s="16" t="s">
        <v>15</v>
      </c>
      <c r="I108" s="48">
        <f>367065.76-I101</f>
        <v>367065.76</v>
      </c>
      <c r="J108" s="16" t="s">
        <v>15</v>
      </c>
      <c r="K108" s="54">
        <f>K107/134501</f>
        <v>6.7791317536672585E-2</v>
      </c>
      <c r="L108" s="41"/>
    </row>
    <row r="109" spans="1:15" ht="30" x14ac:dyDescent="0.25">
      <c r="A109" s="14" t="s">
        <v>184</v>
      </c>
      <c r="B109" s="9" t="s">
        <v>185</v>
      </c>
      <c r="C109" s="7" t="s">
        <v>99</v>
      </c>
      <c r="D109" s="33">
        <f>'[1]СВОДНЫЙ РАСЧЁТ (1 ВАРИАНТ)'!D34</f>
        <v>6.617051174340711E-4</v>
      </c>
      <c r="E109" s="32">
        <v>124728.5</v>
      </c>
      <c r="F109" s="16" t="s">
        <v>15</v>
      </c>
      <c r="G109" s="32" t="s">
        <v>186</v>
      </c>
      <c r="H109" s="16" t="s">
        <v>15</v>
      </c>
      <c r="I109" s="32">
        <v>11100.84</v>
      </c>
      <c r="J109" s="16" t="s">
        <v>15</v>
      </c>
      <c r="K109" s="54">
        <f>10/134501</f>
        <v>7.4348889599333827E-5</v>
      </c>
    </row>
    <row r="110" spans="1:15" ht="45" x14ac:dyDescent="0.25">
      <c r="A110" s="14" t="s">
        <v>187</v>
      </c>
      <c r="B110" s="9">
        <v>44</v>
      </c>
      <c r="C110" s="7" t="s">
        <v>112</v>
      </c>
      <c r="D110" s="33">
        <f>'[1]СВОДНЫЙ РАСЧЁТ (1 ВАРИАНТ)'!D29</f>
        <v>0.16458500000000001</v>
      </c>
      <c r="E110" s="32">
        <f>'[1]СВОДНЫЙ РАСЧЁТ (1 ВАРИАНТ)'!G29</f>
        <v>141268.49989034922</v>
      </c>
      <c r="F110" s="16" t="s">
        <v>15</v>
      </c>
      <c r="G110" s="32">
        <v>23250.68</v>
      </c>
      <c r="H110" s="16" t="s">
        <v>15</v>
      </c>
      <c r="I110" s="32">
        <f>'[1]СВОДНЫЙ РАСЧЁТ (1 ВАРИАНТ)'!K29</f>
        <v>3127239.18</v>
      </c>
      <c r="J110" s="16" t="s">
        <v>15</v>
      </c>
    </row>
    <row r="111" spans="1:15" ht="33.75" customHeight="1" x14ac:dyDescent="0.25">
      <c r="A111" s="14" t="s">
        <v>188</v>
      </c>
      <c r="B111" s="9" t="s">
        <v>189</v>
      </c>
      <c r="C111" s="7" t="s">
        <v>112</v>
      </c>
      <c r="D111" s="33">
        <v>8.6020000000000003E-3</v>
      </c>
      <c r="E111" s="32">
        <v>271160.1326228613</v>
      </c>
      <c r="F111" s="32" t="s">
        <v>15</v>
      </c>
      <c r="G111" s="32">
        <v>2332.52</v>
      </c>
      <c r="H111" s="32" t="s">
        <v>15</v>
      </c>
      <c r="I111" s="32">
        <v>313726.2</v>
      </c>
      <c r="J111" s="16" t="s">
        <v>15</v>
      </c>
    </row>
    <row r="112" spans="1:15" ht="30" x14ac:dyDescent="0.25">
      <c r="A112" s="14" t="s">
        <v>190</v>
      </c>
      <c r="B112" s="9" t="s">
        <v>191</v>
      </c>
      <c r="C112" s="7" t="s">
        <v>112</v>
      </c>
      <c r="D112" s="33">
        <v>3.4200489215693562E-3</v>
      </c>
      <c r="E112" s="53">
        <v>366186.39</v>
      </c>
      <c r="F112" s="16" t="s">
        <v>15</v>
      </c>
      <c r="G112" s="53">
        <v>1252.3800000000001</v>
      </c>
      <c r="H112" s="16" t="s">
        <v>15</v>
      </c>
      <c r="I112" s="53">
        <v>168445.74</v>
      </c>
      <c r="J112" s="16" t="s">
        <v>15</v>
      </c>
    </row>
    <row r="113" spans="1:10" ht="18.75" customHeight="1" x14ac:dyDescent="0.25">
      <c r="A113" s="14" t="s">
        <v>117</v>
      </c>
      <c r="B113" s="9">
        <v>45</v>
      </c>
      <c r="C113" s="7" t="s">
        <v>15</v>
      </c>
      <c r="D113" s="16" t="s">
        <v>15</v>
      </c>
      <c r="E113" s="16" t="s">
        <v>15</v>
      </c>
      <c r="F113" s="16" t="s">
        <v>15</v>
      </c>
      <c r="G113" s="16" t="s">
        <v>15</v>
      </c>
      <c r="H113" s="16" t="s">
        <v>15</v>
      </c>
      <c r="I113" s="16" t="s">
        <v>15</v>
      </c>
      <c r="J113" s="16" t="s">
        <v>15</v>
      </c>
    </row>
    <row r="114" spans="1:10" ht="30" x14ac:dyDescent="0.25">
      <c r="A114" s="14" t="s">
        <v>192</v>
      </c>
      <c r="B114" s="9">
        <v>46</v>
      </c>
      <c r="C114" s="7" t="s">
        <v>119</v>
      </c>
      <c r="D114" s="52">
        <v>5.1079999999999997E-3</v>
      </c>
      <c r="E114" s="32">
        <v>70387.62</v>
      </c>
      <c r="F114" s="16" t="s">
        <v>15</v>
      </c>
      <c r="G114" s="53">
        <v>359.52</v>
      </c>
      <c r="H114" s="16" t="s">
        <v>20</v>
      </c>
      <c r="I114" s="53">
        <v>48356.3</v>
      </c>
      <c r="J114" s="16" t="s">
        <v>15</v>
      </c>
    </row>
    <row r="115" spans="1:10" ht="45" x14ac:dyDescent="0.25">
      <c r="A115" s="14" t="s">
        <v>193</v>
      </c>
      <c r="B115" s="9">
        <v>47</v>
      </c>
      <c r="C115" s="7" t="s">
        <v>30</v>
      </c>
      <c r="D115" s="52">
        <v>4.46E-4</v>
      </c>
      <c r="E115" s="32">
        <v>84558.14</v>
      </c>
      <c r="F115" s="16" t="s">
        <v>15</v>
      </c>
      <c r="G115" s="53">
        <v>37.72</v>
      </c>
      <c r="H115" s="16" t="s">
        <v>20</v>
      </c>
      <c r="I115" s="53">
        <v>5073.49</v>
      </c>
      <c r="J115" s="16" t="s">
        <v>15</v>
      </c>
    </row>
    <row r="116" spans="1:10" ht="45" x14ac:dyDescent="0.25">
      <c r="A116" s="14" t="s">
        <v>194</v>
      </c>
      <c r="B116" s="9">
        <v>48</v>
      </c>
      <c r="C116" s="7" t="s">
        <v>112</v>
      </c>
      <c r="D116" s="33">
        <v>5.4260000000000003E-3</v>
      </c>
      <c r="E116" s="32">
        <v>153815.29</v>
      </c>
      <c r="F116" s="16" t="s">
        <v>15</v>
      </c>
      <c r="G116" s="32">
        <v>834.6</v>
      </c>
      <c r="H116" s="16" t="s">
        <v>20</v>
      </c>
      <c r="I116" s="32">
        <v>112254.77</v>
      </c>
      <c r="J116" s="16" t="s">
        <v>15</v>
      </c>
    </row>
    <row r="117" spans="1:10" ht="23.25" customHeight="1" x14ac:dyDescent="0.25">
      <c r="A117" s="14" t="s">
        <v>195</v>
      </c>
      <c r="B117" s="9">
        <v>49</v>
      </c>
      <c r="C117" s="7" t="s">
        <v>136</v>
      </c>
      <c r="D117" s="16" t="s">
        <v>15</v>
      </c>
      <c r="E117" s="16" t="s">
        <v>15</v>
      </c>
      <c r="F117" s="16" t="s">
        <v>15</v>
      </c>
      <c r="G117" s="32">
        <v>467.94</v>
      </c>
      <c r="H117" s="16" t="s">
        <v>20</v>
      </c>
      <c r="I117" s="32">
        <v>62939.1</v>
      </c>
      <c r="J117" s="16" t="s">
        <v>15</v>
      </c>
    </row>
    <row r="118" spans="1:10" ht="42.75" x14ac:dyDescent="0.25">
      <c r="A118" s="10" t="s">
        <v>196</v>
      </c>
      <c r="B118" s="9">
        <v>50</v>
      </c>
      <c r="C118" s="7" t="s">
        <v>136</v>
      </c>
      <c r="D118" s="16" t="s">
        <v>15</v>
      </c>
      <c r="E118" s="16" t="s">
        <v>15</v>
      </c>
      <c r="F118" s="16" t="s">
        <v>15</v>
      </c>
      <c r="G118" s="16"/>
      <c r="H118" s="16" t="s">
        <v>15</v>
      </c>
      <c r="I118" s="16"/>
      <c r="J118" s="16"/>
    </row>
    <row r="119" spans="1:10" ht="30" x14ac:dyDescent="0.25">
      <c r="A119" s="14" t="s">
        <v>140</v>
      </c>
      <c r="B119" s="9">
        <v>51</v>
      </c>
      <c r="C119" s="7" t="s">
        <v>17</v>
      </c>
      <c r="D119" s="16"/>
      <c r="E119" s="16"/>
      <c r="F119" s="16" t="s">
        <v>15</v>
      </c>
      <c r="G119" s="16"/>
      <c r="H119" s="16" t="s">
        <v>15</v>
      </c>
      <c r="I119" s="16"/>
      <c r="J119" s="16" t="s">
        <v>15</v>
      </c>
    </row>
    <row r="120" spans="1:10" ht="30" x14ac:dyDescent="0.25">
      <c r="A120" s="14" t="s">
        <v>57</v>
      </c>
      <c r="B120" s="9">
        <v>52</v>
      </c>
      <c r="C120" s="7" t="s">
        <v>136</v>
      </c>
      <c r="D120" s="16" t="s">
        <v>15</v>
      </c>
      <c r="E120" s="16" t="s">
        <v>15</v>
      </c>
      <c r="F120" s="16" t="s">
        <v>15</v>
      </c>
      <c r="G120" s="16" t="s">
        <v>15</v>
      </c>
      <c r="H120" s="16" t="s">
        <v>15</v>
      </c>
      <c r="I120" s="16" t="s">
        <v>15</v>
      </c>
      <c r="J120" s="16" t="s">
        <v>15</v>
      </c>
    </row>
    <row r="121" spans="1:10" x14ac:dyDescent="0.25">
      <c r="A121" s="14" t="s">
        <v>58</v>
      </c>
      <c r="B121" s="9">
        <v>53</v>
      </c>
      <c r="C121" s="7" t="s">
        <v>15</v>
      </c>
      <c r="D121" s="16" t="s">
        <v>15</v>
      </c>
      <c r="E121" s="16" t="s">
        <v>15</v>
      </c>
      <c r="F121" s="16" t="s">
        <v>15</v>
      </c>
      <c r="G121" s="16" t="s">
        <v>15</v>
      </c>
      <c r="H121" s="16" t="s">
        <v>15</v>
      </c>
      <c r="I121" s="16" t="s">
        <v>15</v>
      </c>
      <c r="J121" s="16" t="s">
        <v>15</v>
      </c>
    </row>
    <row r="122" spans="1:10" ht="45" x14ac:dyDescent="0.25">
      <c r="A122" s="14" t="s">
        <v>197</v>
      </c>
      <c r="B122" s="9">
        <v>53.1</v>
      </c>
      <c r="C122" s="7" t="s">
        <v>61</v>
      </c>
      <c r="D122" s="16"/>
      <c r="E122" s="16"/>
      <c r="F122" s="16" t="s">
        <v>15</v>
      </c>
      <c r="G122" s="16"/>
      <c r="H122" s="16" t="s">
        <v>15</v>
      </c>
      <c r="I122" s="16"/>
      <c r="J122" s="16" t="s">
        <v>15</v>
      </c>
    </row>
    <row r="123" spans="1:10" ht="30" x14ac:dyDescent="0.25">
      <c r="A123" s="14" t="s">
        <v>143</v>
      </c>
      <c r="B123" s="9" t="s">
        <v>198</v>
      </c>
      <c r="C123" s="7" t="s">
        <v>64</v>
      </c>
      <c r="D123" s="16"/>
      <c r="E123" s="16"/>
      <c r="F123" s="16" t="s">
        <v>15</v>
      </c>
      <c r="G123" s="16"/>
      <c r="H123" s="16" t="s">
        <v>15</v>
      </c>
      <c r="I123" s="16"/>
      <c r="J123" s="16" t="s">
        <v>15</v>
      </c>
    </row>
    <row r="124" spans="1:10" ht="30" x14ac:dyDescent="0.25">
      <c r="A124" s="14" t="s">
        <v>145</v>
      </c>
      <c r="B124" s="9" t="s">
        <v>199</v>
      </c>
      <c r="C124" s="7" t="s">
        <v>64</v>
      </c>
      <c r="D124" s="16"/>
      <c r="E124" s="16"/>
      <c r="F124" s="16" t="s">
        <v>15</v>
      </c>
      <c r="G124" s="16"/>
      <c r="H124" s="16" t="s">
        <v>15</v>
      </c>
      <c r="I124" s="16"/>
      <c r="J124" s="16" t="s">
        <v>15</v>
      </c>
    </row>
    <row r="125" spans="1:10" ht="30" x14ac:dyDescent="0.25">
      <c r="A125" s="14" t="s">
        <v>147</v>
      </c>
      <c r="B125" s="9" t="s">
        <v>200</v>
      </c>
      <c r="C125" s="7" t="s">
        <v>64</v>
      </c>
      <c r="D125" s="16"/>
      <c r="E125" s="16"/>
      <c r="F125" s="16" t="s">
        <v>15</v>
      </c>
      <c r="G125" s="16"/>
      <c r="H125" s="16" t="s">
        <v>15</v>
      </c>
      <c r="I125" s="16"/>
      <c r="J125" s="16" t="s">
        <v>15</v>
      </c>
    </row>
    <row r="126" spans="1:10" x14ac:dyDescent="0.25">
      <c r="A126" s="14" t="s">
        <v>149</v>
      </c>
      <c r="B126" s="9" t="s">
        <v>201</v>
      </c>
      <c r="C126" s="7" t="s">
        <v>71</v>
      </c>
      <c r="D126" s="16"/>
      <c r="E126" s="16"/>
      <c r="F126" s="16" t="s">
        <v>15</v>
      </c>
      <c r="G126" s="16"/>
      <c r="H126" s="16" t="s">
        <v>15</v>
      </c>
      <c r="I126" s="16"/>
      <c r="J126" s="16" t="s">
        <v>15</v>
      </c>
    </row>
    <row r="127" spans="1:10" x14ac:dyDescent="0.25">
      <c r="A127" s="14" t="s">
        <v>151</v>
      </c>
      <c r="B127" s="9">
        <v>53.2</v>
      </c>
      <c r="C127" s="7" t="s">
        <v>24</v>
      </c>
      <c r="D127" s="16"/>
      <c r="E127" s="16"/>
      <c r="F127" s="16" t="s">
        <v>15</v>
      </c>
      <c r="G127" s="16"/>
      <c r="H127" s="16" t="s">
        <v>15</v>
      </c>
      <c r="I127" s="16"/>
      <c r="J127" s="16" t="s">
        <v>15</v>
      </c>
    </row>
    <row r="128" spans="1:10" ht="75" x14ac:dyDescent="0.25">
      <c r="A128" s="14" t="s">
        <v>153</v>
      </c>
      <c r="B128" s="9" t="s">
        <v>202</v>
      </c>
      <c r="C128" s="7" t="s">
        <v>27</v>
      </c>
      <c r="D128" s="16"/>
      <c r="E128" s="16"/>
      <c r="F128" s="16" t="s">
        <v>15</v>
      </c>
      <c r="G128" s="16"/>
      <c r="H128" s="16" t="s">
        <v>15</v>
      </c>
      <c r="I128" s="16"/>
      <c r="J128" s="16" t="s">
        <v>15</v>
      </c>
    </row>
    <row r="129" spans="1:10" x14ac:dyDescent="0.25">
      <c r="A129" s="14" t="s">
        <v>155</v>
      </c>
      <c r="B129" s="9" t="s">
        <v>203</v>
      </c>
      <c r="C129" s="7" t="s">
        <v>78</v>
      </c>
      <c r="D129" s="16"/>
      <c r="E129" s="16"/>
      <c r="F129" s="16" t="s">
        <v>15</v>
      </c>
      <c r="G129" s="16"/>
      <c r="H129" s="16" t="s">
        <v>15</v>
      </c>
      <c r="I129" s="16"/>
      <c r="J129" s="16" t="s">
        <v>15</v>
      </c>
    </row>
    <row r="130" spans="1:10" x14ac:dyDescent="0.25">
      <c r="A130" s="14" t="s">
        <v>157</v>
      </c>
      <c r="B130" s="9" t="s">
        <v>204</v>
      </c>
      <c r="C130" s="7" t="s">
        <v>78</v>
      </c>
      <c r="D130" s="16"/>
      <c r="E130" s="16"/>
      <c r="F130" s="16" t="s">
        <v>15</v>
      </c>
      <c r="G130" s="16"/>
      <c r="H130" s="16" t="s">
        <v>15</v>
      </c>
      <c r="I130" s="16"/>
      <c r="J130" s="16" t="s">
        <v>15</v>
      </c>
    </row>
    <row r="131" spans="1:10" ht="30" x14ac:dyDescent="0.25">
      <c r="A131" s="14" t="s">
        <v>159</v>
      </c>
      <c r="B131" s="9" t="s">
        <v>205</v>
      </c>
      <c r="C131" s="7" t="s">
        <v>78</v>
      </c>
      <c r="D131" s="16"/>
      <c r="E131" s="16"/>
      <c r="F131" s="16" t="s">
        <v>15</v>
      </c>
      <c r="G131" s="16"/>
      <c r="H131" s="16" t="s">
        <v>15</v>
      </c>
      <c r="I131" s="16"/>
      <c r="J131" s="16" t="s">
        <v>15</v>
      </c>
    </row>
    <row r="132" spans="1:10" ht="30" x14ac:dyDescent="0.25">
      <c r="A132" s="14" t="s">
        <v>161</v>
      </c>
      <c r="B132" s="9" t="s">
        <v>206</v>
      </c>
      <c r="C132" s="7" t="s">
        <v>78</v>
      </c>
      <c r="D132" s="16"/>
      <c r="E132" s="16"/>
      <c r="F132" s="16" t="s">
        <v>15</v>
      </c>
      <c r="G132" s="16"/>
      <c r="H132" s="16" t="s">
        <v>15</v>
      </c>
      <c r="I132" s="16"/>
      <c r="J132" s="16" t="s">
        <v>15</v>
      </c>
    </row>
    <row r="133" spans="1:10" ht="45" x14ac:dyDescent="0.25">
      <c r="A133" s="14" t="s">
        <v>163</v>
      </c>
      <c r="B133" s="9" t="s">
        <v>207</v>
      </c>
      <c r="C133" s="7" t="s">
        <v>78</v>
      </c>
      <c r="D133" s="16"/>
      <c r="E133" s="16"/>
      <c r="F133" s="16" t="s">
        <v>15</v>
      </c>
      <c r="G133" s="16"/>
      <c r="H133" s="16" t="s">
        <v>15</v>
      </c>
      <c r="I133" s="16"/>
      <c r="J133" s="16" t="s">
        <v>15</v>
      </c>
    </row>
    <row r="134" spans="1:10" ht="75" x14ac:dyDescent="0.25">
      <c r="A134" s="14" t="s">
        <v>165</v>
      </c>
      <c r="B134" s="9" t="s">
        <v>208</v>
      </c>
      <c r="C134" s="7" t="s">
        <v>78</v>
      </c>
      <c r="D134" s="16"/>
      <c r="E134" s="16"/>
      <c r="F134" s="16" t="s">
        <v>15</v>
      </c>
      <c r="G134" s="16"/>
      <c r="H134" s="16" t="s">
        <v>15</v>
      </c>
      <c r="I134" s="16"/>
      <c r="J134" s="16" t="s">
        <v>15</v>
      </c>
    </row>
    <row r="135" spans="1:10" ht="30" x14ac:dyDescent="0.25">
      <c r="A135" s="14" t="s">
        <v>167</v>
      </c>
      <c r="B135" s="9" t="s">
        <v>209</v>
      </c>
      <c r="C135" s="7" t="s">
        <v>78</v>
      </c>
      <c r="D135" s="16"/>
      <c r="E135" s="16"/>
      <c r="F135" s="16" t="s">
        <v>15</v>
      </c>
      <c r="G135" s="16"/>
      <c r="H135" s="16" t="s">
        <v>15</v>
      </c>
      <c r="I135" s="16"/>
      <c r="J135" s="16" t="s">
        <v>15</v>
      </c>
    </row>
    <row r="136" spans="1:10" ht="30" x14ac:dyDescent="0.25">
      <c r="A136" s="14" t="s">
        <v>169</v>
      </c>
      <c r="B136" s="9" t="s">
        <v>210</v>
      </c>
      <c r="C136" s="7" t="s">
        <v>64</v>
      </c>
      <c r="D136" s="16"/>
      <c r="E136" s="16"/>
      <c r="F136" s="16" t="s">
        <v>15</v>
      </c>
      <c r="G136" s="16"/>
      <c r="H136" s="16" t="s">
        <v>15</v>
      </c>
      <c r="I136" s="16"/>
      <c r="J136" s="16" t="s">
        <v>15</v>
      </c>
    </row>
    <row r="137" spans="1:10" ht="60" x14ac:dyDescent="0.25">
      <c r="A137" s="28" t="s">
        <v>211</v>
      </c>
      <c r="B137" s="38">
        <v>54</v>
      </c>
      <c r="C137" s="39" t="s">
        <v>212</v>
      </c>
      <c r="D137" s="27"/>
      <c r="E137" s="27"/>
      <c r="F137" s="27" t="s">
        <v>15</v>
      </c>
      <c r="G137" s="27"/>
      <c r="H137" s="27" t="s">
        <v>15</v>
      </c>
      <c r="I137" s="27"/>
      <c r="J137" s="27" t="s">
        <v>15</v>
      </c>
    </row>
    <row r="138" spans="1:10" ht="30" x14ac:dyDescent="0.25">
      <c r="A138" s="14" t="s">
        <v>172</v>
      </c>
      <c r="B138" s="9" t="s">
        <v>213</v>
      </c>
      <c r="C138" s="7" t="s">
        <v>30</v>
      </c>
      <c r="D138" s="16"/>
      <c r="E138" s="16"/>
      <c r="F138" s="16" t="s">
        <v>15</v>
      </c>
      <c r="G138" s="16"/>
      <c r="H138" s="16" t="s">
        <v>15</v>
      </c>
      <c r="I138" s="16"/>
      <c r="J138" s="16" t="s">
        <v>15</v>
      </c>
    </row>
    <row r="139" spans="1:10" ht="30" x14ac:dyDescent="0.25">
      <c r="A139" s="14" t="s">
        <v>174</v>
      </c>
      <c r="B139" s="9" t="s">
        <v>214</v>
      </c>
      <c r="C139" s="7" t="s">
        <v>99</v>
      </c>
      <c r="D139" s="16"/>
      <c r="E139" s="16"/>
      <c r="F139" s="16" t="s">
        <v>15</v>
      </c>
      <c r="G139" s="16"/>
      <c r="H139" s="16" t="s">
        <v>15</v>
      </c>
      <c r="I139" s="16"/>
      <c r="J139" s="16" t="s">
        <v>15</v>
      </c>
    </row>
    <row r="140" spans="1:10" ht="75" x14ac:dyDescent="0.25">
      <c r="A140" s="14" t="s">
        <v>176</v>
      </c>
      <c r="B140" s="9">
        <v>55</v>
      </c>
      <c r="C140" s="7" t="s">
        <v>30</v>
      </c>
      <c r="D140" s="16"/>
      <c r="E140" s="16"/>
      <c r="F140" s="16" t="s">
        <v>15</v>
      </c>
      <c r="G140" s="16"/>
      <c r="H140" s="16" t="s">
        <v>15</v>
      </c>
      <c r="I140" s="16"/>
      <c r="J140" s="16" t="s">
        <v>15</v>
      </c>
    </row>
    <row r="141" spans="1:10" ht="30" x14ac:dyDescent="0.25">
      <c r="A141" s="14" t="s">
        <v>215</v>
      </c>
      <c r="B141" s="9" t="s">
        <v>216</v>
      </c>
      <c r="C141" s="7" t="s">
        <v>30</v>
      </c>
      <c r="D141" s="16"/>
      <c r="E141" s="16"/>
      <c r="F141" s="16" t="s">
        <v>15</v>
      </c>
      <c r="G141" s="16"/>
      <c r="H141" s="16" t="s">
        <v>15</v>
      </c>
      <c r="I141" s="16"/>
      <c r="J141" s="16" t="s">
        <v>15</v>
      </c>
    </row>
    <row r="142" spans="1:10" ht="30" x14ac:dyDescent="0.25">
      <c r="A142" s="14" t="s">
        <v>217</v>
      </c>
      <c r="B142" s="9" t="s">
        <v>218</v>
      </c>
      <c r="C142" s="7" t="s">
        <v>99</v>
      </c>
      <c r="D142" s="16"/>
      <c r="E142" s="16"/>
      <c r="F142" s="16" t="s">
        <v>15</v>
      </c>
      <c r="G142" s="16"/>
      <c r="H142" s="16" t="s">
        <v>15</v>
      </c>
      <c r="I142" s="16"/>
      <c r="J142" s="16" t="s">
        <v>15</v>
      </c>
    </row>
    <row r="143" spans="1:10" ht="45" x14ac:dyDescent="0.25">
      <c r="A143" s="14" t="s">
        <v>219</v>
      </c>
      <c r="B143" s="9">
        <v>56</v>
      </c>
      <c r="C143" s="7" t="s">
        <v>15</v>
      </c>
      <c r="D143" s="16" t="s">
        <v>15</v>
      </c>
      <c r="E143" s="16" t="s">
        <v>15</v>
      </c>
      <c r="F143" s="16" t="s">
        <v>15</v>
      </c>
      <c r="G143" s="16" t="s">
        <v>15</v>
      </c>
      <c r="H143" s="16" t="s">
        <v>15</v>
      </c>
      <c r="I143" s="16" t="s">
        <v>15</v>
      </c>
      <c r="J143" s="16" t="s">
        <v>15</v>
      </c>
    </row>
    <row r="144" spans="1:10" ht="45" x14ac:dyDescent="0.25">
      <c r="A144" s="14" t="s">
        <v>220</v>
      </c>
      <c r="B144" s="9">
        <v>57</v>
      </c>
      <c r="C144" s="7" t="s">
        <v>30</v>
      </c>
      <c r="D144" s="16"/>
      <c r="E144" s="16"/>
      <c r="F144" s="16" t="s">
        <v>15</v>
      </c>
      <c r="G144" s="16"/>
      <c r="H144" s="16" t="s">
        <v>15</v>
      </c>
      <c r="I144" s="16"/>
      <c r="J144" s="16" t="s">
        <v>15</v>
      </c>
    </row>
    <row r="145" spans="1:10" ht="30" x14ac:dyDescent="0.25">
      <c r="A145" s="14" t="s">
        <v>182</v>
      </c>
      <c r="B145" s="9" t="s">
        <v>221</v>
      </c>
      <c r="C145" s="7" t="s">
        <v>30</v>
      </c>
      <c r="D145" s="16"/>
      <c r="E145" s="16"/>
      <c r="F145" s="16" t="s">
        <v>15</v>
      </c>
      <c r="G145" s="16"/>
      <c r="H145" s="16" t="s">
        <v>15</v>
      </c>
      <c r="I145" s="16"/>
      <c r="J145" s="16" t="s">
        <v>15</v>
      </c>
    </row>
    <row r="146" spans="1:10" ht="30" x14ac:dyDescent="0.25">
      <c r="A146" s="14" t="s">
        <v>184</v>
      </c>
      <c r="B146" s="9" t="s">
        <v>222</v>
      </c>
      <c r="C146" s="7" t="s">
        <v>99</v>
      </c>
      <c r="D146" s="16"/>
      <c r="E146" s="16"/>
      <c r="F146" s="16" t="s">
        <v>15</v>
      </c>
      <c r="G146" s="16"/>
      <c r="H146" s="16" t="s">
        <v>15</v>
      </c>
      <c r="I146" s="16"/>
      <c r="J146" s="16" t="s">
        <v>15</v>
      </c>
    </row>
    <row r="147" spans="1:10" ht="45" x14ac:dyDescent="0.25">
      <c r="A147" s="14" t="s">
        <v>223</v>
      </c>
      <c r="B147" s="9">
        <v>58</v>
      </c>
      <c r="C147" s="7" t="s">
        <v>112</v>
      </c>
      <c r="D147" s="16"/>
      <c r="E147" s="16"/>
      <c r="F147" s="16" t="s">
        <v>15</v>
      </c>
      <c r="G147" s="16"/>
      <c r="H147" s="16" t="s">
        <v>15</v>
      </c>
      <c r="I147" s="16"/>
      <c r="J147" s="16" t="s">
        <v>15</v>
      </c>
    </row>
    <row r="148" spans="1:10" ht="30" x14ac:dyDescent="0.25">
      <c r="A148" s="14" t="s">
        <v>188</v>
      </c>
      <c r="B148" s="9" t="s">
        <v>224</v>
      </c>
      <c r="C148" s="7" t="s">
        <v>112</v>
      </c>
      <c r="D148" s="16"/>
      <c r="E148" s="16"/>
      <c r="F148" s="16" t="s">
        <v>15</v>
      </c>
      <c r="G148" s="16"/>
      <c r="H148" s="16" t="s">
        <v>15</v>
      </c>
      <c r="I148" s="16"/>
      <c r="J148" s="16" t="s">
        <v>15</v>
      </c>
    </row>
    <row r="149" spans="1:10" ht="30" x14ac:dyDescent="0.25">
      <c r="A149" s="14" t="s">
        <v>190</v>
      </c>
      <c r="B149" s="9" t="s">
        <v>225</v>
      </c>
      <c r="C149" s="7" t="s">
        <v>112</v>
      </c>
      <c r="D149" s="16"/>
      <c r="E149" s="16"/>
      <c r="F149" s="16" t="s">
        <v>15</v>
      </c>
      <c r="G149" s="16"/>
      <c r="H149" s="16" t="s">
        <v>15</v>
      </c>
      <c r="I149" s="16"/>
      <c r="J149" s="16" t="s">
        <v>15</v>
      </c>
    </row>
    <row r="150" spans="1:10" x14ac:dyDescent="0.25">
      <c r="A150" s="14" t="s">
        <v>117</v>
      </c>
      <c r="B150" s="9">
        <v>59</v>
      </c>
      <c r="C150" s="7" t="s">
        <v>15</v>
      </c>
      <c r="D150" s="16" t="s">
        <v>15</v>
      </c>
      <c r="E150" s="16" t="s">
        <v>15</v>
      </c>
      <c r="F150" s="16" t="s">
        <v>15</v>
      </c>
      <c r="G150" s="16" t="s">
        <v>15</v>
      </c>
      <c r="H150" s="16" t="s">
        <v>15</v>
      </c>
      <c r="I150" s="16" t="s">
        <v>15</v>
      </c>
      <c r="J150" s="16" t="s">
        <v>15</v>
      </c>
    </row>
    <row r="151" spans="1:10" ht="30" x14ac:dyDescent="0.25">
      <c r="A151" s="14" t="s">
        <v>192</v>
      </c>
      <c r="B151" s="9">
        <v>60</v>
      </c>
      <c r="C151" s="7" t="s">
        <v>226</v>
      </c>
      <c r="D151" s="16"/>
      <c r="E151" s="16"/>
      <c r="F151" s="16" t="s">
        <v>15</v>
      </c>
      <c r="G151" s="16"/>
      <c r="H151" s="16" t="s">
        <v>15</v>
      </c>
      <c r="I151" s="16"/>
      <c r="J151" s="16" t="s">
        <v>15</v>
      </c>
    </row>
    <row r="152" spans="1:10" ht="45" x14ac:dyDescent="0.25">
      <c r="A152" s="14" t="s">
        <v>193</v>
      </c>
      <c r="B152" s="9">
        <v>61</v>
      </c>
      <c r="C152" s="7" t="s">
        <v>30</v>
      </c>
      <c r="D152" s="16"/>
      <c r="E152" s="16"/>
      <c r="F152" s="16" t="s">
        <v>15</v>
      </c>
      <c r="G152" s="16"/>
      <c r="H152" s="16" t="s">
        <v>15</v>
      </c>
      <c r="I152" s="16"/>
      <c r="J152" s="16" t="s">
        <v>15</v>
      </c>
    </row>
    <row r="153" spans="1:10" ht="45" x14ac:dyDescent="0.25">
      <c r="A153" s="14" t="s">
        <v>194</v>
      </c>
      <c r="B153" s="9">
        <v>62</v>
      </c>
      <c r="C153" s="7" t="s">
        <v>112</v>
      </c>
      <c r="D153" s="16"/>
      <c r="E153" s="16"/>
      <c r="F153" s="16" t="s">
        <v>15</v>
      </c>
      <c r="G153" s="16"/>
      <c r="H153" s="16" t="s">
        <v>15</v>
      </c>
      <c r="I153" s="16"/>
      <c r="J153" s="16" t="s">
        <v>15</v>
      </c>
    </row>
    <row r="154" spans="1:10" ht="30" x14ac:dyDescent="0.25">
      <c r="A154" s="14" t="s">
        <v>227</v>
      </c>
      <c r="B154" s="9">
        <v>63</v>
      </c>
      <c r="C154" s="7" t="s">
        <v>15</v>
      </c>
      <c r="D154" s="16"/>
      <c r="E154" s="16"/>
      <c r="F154" s="16" t="s">
        <v>15</v>
      </c>
      <c r="G154" s="16"/>
      <c r="H154" s="16" t="s">
        <v>15</v>
      </c>
      <c r="I154" s="16"/>
      <c r="J154" s="16" t="s">
        <v>15</v>
      </c>
    </row>
    <row r="155" spans="1:10" ht="45" x14ac:dyDescent="0.25">
      <c r="A155" s="14" t="s">
        <v>228</v>
      </c>
      <c r="B155" s="9" t="s">
        <v>229</v>
      </c>
      <c r="C155" s="7" t="s">
        <v>125</v>
      </c>
      <c r="D155" s="16"/>
      <c r="E155" s="16"/>
      <c r="F155" s="16" t="s">
        <v>15</v>
      </c>
      <c r="G155" s="16"/>
      <c r="H155" s="16" t="s">
        <v>15</v>
      </c>
      <c r="I155" s="16"/>
      <c r="J155" s="16" t="s">
        <v>15</v>
      </c>
    </row>
    <row r="156" spans="1:10" ht="45" x14ac:dyDescent="0.25">
      <c r="A156" s="14" t="s">
        <v>230</v>
      </c>
      <c r="B156" s="9" t="s">
        <v>231</v>
      </c>
      <c r="C156" s="7" t="s">
        <v>125</v>
      </c>
      <c r="D156" s="16"/>
      <c r="E156" s="16"/>
      <c r="F156" s="16" t="s">
        <v>15</v>
      </c>
      <c r="G156" s="16"/>
      <c r="H156" s="16" t="s">
        <v>15</v>
      </c>
      <c r="I156" s="16"/>
      <c r="J156" s="16" t="s">
        <v>15</v>
      </c>
    </row>
    <row r="157" spans="1:10" ht="30" x14ac:dyDescent="0.25">
      <c r="A157" s="14" t="s">
        <v>232</v>
      </c>
      <c r="B157" s="9" t="s">
        <v>233</v>
      </c>
      <c r="C157" s="7" t="s">
        <v>125</v>
      </c>
      <c r="D157" s="16"/>
      <c r="E157" s="16"/>
      <c r="F157" s="16" t="s">
        <v>15</v>
      </c>
      <c r="G157" s="16"/>
      <c r="H157" s="16" t="s">
        <v>15</v>
      </c>
      <c r="I157" s="16"/>
      <c r="J157" s="16" t="s">
        <v>15</v>
      </c>
    </row>
    <row r="158" spans="1:10" ht="45" x14ac:dyDescent="0.25">
      <c r="A158" s="14" t="s">
        <v>234</v>
      </c>
      <c r="B158" s="9" t="s">
        <v>235</v>
      </c>
      <c r="C158" s="7" t="s">
        <v>47</v>
      </c>
      <c r="D158" s="16"/>
      <c r="E158" s="16"/>
      <c r="F158" s="16" t="s">
        <v>15</v>
      </c>
      <c r="G158" s="16"/>
      <c r="H158" s="16" t="s">
        <v>15</v>
      </c>
      <c r="I158" s="16"/>
      <c r="J158" s="16" t="s">
        <v>15</v>
      </c>
    </row>
    <row r="159" spans="1:10" ht="30" x14ac:dyDescent="0.25">
      <c r="A159" s="14" t="s">
        <v>236</v>
      </c>
      <c r="B159" s="9" t="s">
        <v>237</v>
      </c>
      <c r="C159" s="7" t="s">
        <v>30</v>
      </c>
      <c r="D159" s="16"/>
      <c r="E159" s="16"/>
      <c r="F159" s="16" t="s">
        <v>15</v>
      </c>
      <c r="G159" s="16"/>
      <c r="H159" s="16" t="s">
        <v>15</v>
      </c>
      <c r="I159" s="16"/>
      <c r="J159" s="16" t="s">
        <v>15</v>
      </c>
    </row>
    <row r="160" spans="1:10" x14ac:dyDescent="0.25">
      <c r="A160" s="14" t="s">
        <v>238</v>
      </c>
      <c r="B160" s="9">
        <v>64</v>
      </c>
      <c r="C160" s="7" t="s">
        <v>136</v>
      </c>
      <c r="D160" s="16" t="s">
        <v>15</v>
      </c>
      <c r="E160" s="16" t="s">
        <v>15</v>
      </c>
      <c r="F160" s="16" t="s">
        <v>15</v>
      </c>
      <c r="G160" s="16"/>
      <c r="H160" s="16" t="s">
        <v>15</v>
      </c>
      <c r="I160" s="16"/>
      <c r="J160" s="16" t="s">
        <v>15</v>
      </c>
    </row>
    <row r="161" spans="1:10" x14ac:dyDescent="0.25">
      <c r="A161" s="14" t="s">
        <v>239</v>
      </c>
      <c r="B161" s="9">
        <v>65</v>
      </c>
      <c r="C161" s="7" t="s">
        <v>136</v>
      </c>
      <c r="D161" s="16" t="s">
        <v>15</v>
      </c>
      <c r="E161" s="16" t="s">
        <v>15</v>
      </c>
      <c r="F161" s="16" t="s">
        <v>15</v>
      </c>
      <c r="G161" s="16"/>
      <c r="H161" s="16" t="s">
        <v>15</v>
      </c>
      <c r="I161" s="16"/>
      <c r="J161" s="16" t="s">
        <v>15</v>
      </c>
    </row>
    <row r="162" spans="1:10" ht="57" x14ac:dyDescent="0.25">
      <c r="A162" s="10" t="s">
        <v>240</v>
      </c>
      <c r="B162" s="9">
        <v>66</v>
      </c>
      <c r="C162" s="7"/>
      <c r="D162" s="16" t="s">
        <v>15</v>
      </c>
      <c r="E162" s="16" t="s">
        <v>15</v>
      </c>
      <c r="F162" s="16" t="s">
        <v>15</v>
      </c>
      <c r="G162" s="16"/>
      <c r="H162" s="16" t="s">
        <v>15</v>
      </c>
      <c r="I162" s="16"/>
      <c r="J162" s="16"/>
    </row>
    <row r="163" spans="1:10" ht="30" x14ac:dyDescent="0.25">
      <c r="A163" s="14" t="s">
        <v>140</v>
      </c>
      <c r="B163" s="9">
        <v>67</v>
      </c>
      <c r="C163" s="7" t="s">
        <v>17</v>
      </c>
      <c r="D163" s="16"/>
      <c r="E163" s="16"/>
      <c r="F163" s="16" t="s">
        <v>15</v>
      </c>
      <c r="G163" s="16"/>
      <c r="H163" s="16" t="s">
        <v>15</v>
      </c>
      <c r="I163" s="16"/>
      <c r="J163" s="16" t="s">
        <v>15</v>
      </c>
    </row>
    <row r="164" spans="1:10" ht="30" x14ac:dyDescent="0.25">
      <c r="A164" s="14" t="s">
        <v>57</v>
      </c>
      <c r="B164" s="9">
        <v>68</v>
      </c>
      <c r="C164" s="7" t="s">
        <v>15</v>
      </c>
      <c r="D164" s="16" t="s">
        <v>15</v>
      </c>
      <c r="E164" s="16" t="s">
        <v>15</v>
      </c>
      <c r="F164" s="16" t="s">
        <v>15</v>
      </c>
      <c r="G164" s="16" t="s">
        <v>15</v>
      </c>
      <c r="H164" s="16" t="s">
        <v>15</v>
      </c>
      <c r="I164" s="16" t="s">
        <v>15</v>
      </c>
      <c r="J164" s="16" t="s">
        <v>15</v>
      </c>
    </row>
    <row r="165" spans="1:10" x14ac:dyDescent="0.25">
      <c r="A165" s="14" t="s">
        <v>58</v>
      </c>
      <c r="B165" s="9">
        <v>69</v>
      </c>
      <c r="C165" s="7" t="s">
        <v>15</v>
      </c>
      <c r="D165" s="16" t="s">
        <v>15</v>
      </c>
      <c r="E165" s="16" t="s">
        <v>15</v>
      </c>
      <c r="F165" s="16" t="s">
        <v>15</v>
      </c>
      <c r="G165" s="16" t="s">
        <v>15</v>
      </c>
      <c r="H165" s="16" t="s">
        <v>15</v>
      </c>
      <c r="I165" s="16" t="s">
        <v>15</v>
      </c>
      <c r="J165" s="16" t="s">
        <v>15</v>
      </c>
    </row>
    <row r="166" spans="1:10" ht="45" x14ac:dyDescent="0.25">
      <c r="A166" s="14" t="s">
        <v>241</v>
      </c>
      <c r="B166" s="9" t="s">
        <v>242</v>
      </c>
      <c r="C166" s="7" t="s">
        <v>61</v>
      </c>
      <c r="D166" s="16"/>
      <c r="E166" s="16"/>
      <c r="F166" s="16" t="s">
        <v>15</v>
      </c>
      <c r="G166" s="16"/>
      <c r="H166" s="16" t="s">
        <v>15</v>
      </c>
      <c r="I166" s="16"/>
      <c r="J166" s="16" t="s">
        <v>15</v>
      </c>
    </row>
    <row r="167" spans="1:10" ht="30" x14ac:dyDescent="0.25">
      <c r="A167" s="14" t="s">
        <v>143</v>
      </c>
      <c r="B167" s="9" t="s">
        <v>243</v>
      </c>
      <c r="C167" s="7" t="s">
        <v>64</v>
      </c>
      <c r="D167" s="16"/>
      <c r="E167" s="16"/>
      <c r="F167" s="16" t="s">
        <v>15</v>
      </c>
      <c r="G167" s="16"/>
      <c r="H167" s="16" t="s">
        <v>15</v>
      </c>
      <c r="I167" s="16"/>
      <c r="J167" s="16" t="s">
        <v>15</v>
      </c>
    </row>
    <row r="168" spans="1:10" ht="30" x14ac:dyDescent="0.25">
      <c r="A168" s="14" t="s">
        <v>145</v>
      </c>
      <c r="B168" s="9" t="s">
        <v>244</v>
      </c>
      <c r="C168" s="7" t="s">
        <v>64</v>
      </c>
      <c r="D168" s="16"/>
      <c r="E168" s="16"/>
      <c r="F168" s="16" t="s">
        <v>15</v>
      </c>
      <c r="G168" s="16"/>
      <c r="H168" s="16" t="s">
        <v>15</v>
      </c>
      <c r="I168" s="16"/>
      <c r="J168" s="16" t="s">
        <v>15</v>
      </c>
    </row>
    <row r="169" spans="1:10" ht="30" x14ac:dyDescent="0.25">
      <c r="A169" s="14" t="s">
        <v>147</v>
      </c>
      <c r="B169" s="9" t="s">
        <v>245</v>
      </c>
      <c r="C169" s="7" t="s">
        <v>64</v>
      </c>
      <c r="D169" s="16"/>
      <c r="E169" s="16"/>
      <c r="F169" s="16" t="s">
        <v>15</v>
      </c>
      <c r="G169" s="16"/>
      <c r="H169" s="16" t="s">
        <v>15</v>
      </c>
      <c r="I169" s="16"/>
      <c r="J169" s="16" t="s">
        <v>15</v>
      </c>
    </row>
    <row r="170" spans="1:10" x14ac:dyDescent="0.25">
      <c r="A170" s="14" t="s">
        <v>149</v>
      </c>
      <c r="B170" s="9" t="s">
        <v>246</v>
      </c>
      <c r="C170" s="7" t="s">
        <v>71</v>
      </c>
      <c r="D170" s="16"/>
      <c r="E170" s="16"/>
      <c r="F170" s="16" t="s">
        <v>15</v>
      </c>
      <c r="G170" s="16"/>
      <c r="H170" s="16" t="s">
        <v>15</v>
      </c>
      <c r="I170" s="16"/>
      <c r="J170" s="16" t="s">
        <v>15</v>
      </c>
    </row>
    <row r="171" spans="1:10" x14ac:dyDescent="0.25">
      <c r="A171" s="14" t="s">
        <v>151</v>
      </c>
      <c r="B171" s="9" t="s">
        <v>247</v>
      </c>
      <c r="C171" s="7" t="s">
        <v>24</v>
      </c>
      <c r="D171" s="16"/>
      <c r="E171" s="16"/>
      <c r="F171" s="16" t="s">
        <v>15</v>
      </c>
      <c r="G171" s="16"/>
      <c r="H171" s="16" t="s">
        <v>15</v>
      </c>
      <c r="I171" s="16"/>
      <c r="J171" s="16" t="s">
        <v>15</v>
      </c>
    </row>
    <row r="172" spans="1:10" ht="75" x14ac:dyDescent="0.25">
      <c r="A172" s="14" t="s">
        <v>153</v>
      </c>
      <c r="B172" s="9" t="s">
        <v>248</v>
      </c>
      <c r="C172" s="7" t="s">
        <v>27</v>
      </c>
      <c r="D172" s="16"/>
      <c r="E172" s="16"/>
      <c r="F172" s="16" t="s">
        <v>15</v>
      </c>
      <c r="G172" s="16"/>
      <c r="H172" s="16" t="s">
        <v>15</v>
      </c>
      <c r="I172" s="16"/>
      <c r="J172" s="16" t="s">
        <v>15</v>
      </c>
    </row>
    <row r="173" spans="1:10" x14ac:dyDescent="0.25">
      <c r="A173" s="14" t="s">
        <v>155</v>
      </c>
      <c r="B173" s="9" t="s">
        <v>249</v>
      </c>
      <c r="C173" s="7" t="s">
        <v>78</v>
      </c>
      <c r="D173" s="16"/>
      <c r="E173" s="16"/>
      <c r="F173" s="16" t="s">
        <v>15</v>
      </c>
      <c r="G173" s="16"/>
      <c r="H173" s="16" t="s">
        <v>15</v>
      </c>
      <c r="I173" s="16"/>
      <c r="J173" s="16" t="s">
        <v>15</v>
      </c>
    </row>
    <row r="174" spans="1:10" x14ac:dyDescent="0.25">
      <c r="A174" s="14" t="s">
        <v>157</v>
      </c>
      <c r="B174" s="9" t="s">
        <v>250</v>
      </c>
      <c r="C174" s="7" t="s">
        <v>78</v>
      </c>
      <c r="D174" s="16"/>
      <c r="E174" s="16"/>
      <c r="F174" s="16" t="s">
        <v>15</v>
      </c>
      <c r="G174" s="16"/>
      <c r="H174" s="16" t="s">
        <v>15</v>
      </c>
      <c r="I174" s="16"/>
      <c r="J174" s="16" t="s">
        <v>15</v>
      </c>
    </row>
    <row r="175" spans="1:10" ht="30" x14ac:dyDescent="0.25">
      <c r="A175" s="14" t="s">
        <v>159</v>
      </c>
      <c r="B175" s="9" t="s">
        <v>251</v>
      </c>
      <c r="C175" s="7" t="s">
        <v>78</v>
      </c>
      <c r="D175" s="16"/>
      <c r="E175" s="16"/>
      <c r="F175" s="16" t="s">
        <v>15</v>
      </c>
      <c r="G175" s="16"/>
      <c r="H175" s="16" t="s">
        <v>15</v>
      </c>
      <c r="I175" s="16"/>
      <c r="J175" s="16" t="s">
        <v>15</v>
      </c>
    </row>
    <row r="176" spans="1:10" ht="30" x14ac:dyDescent="0.25">
      <c r="A176" s="14" t="s">
        <v>161</v>
      </c>
      <c r="B176" s="9" t="s">
        <v>252</v>
      </c>
      <c r="C176" s="7" t="s">
        <v>78</v>
      </c>
      <c r="D176" s="16"/>
      <c r="E176" s="16"/>
      <c r="F176" s="16" t="s">
        <v>15</v>
      </c>
      <c r="G176" s="16"/>
      <c r="H176" s="16" t="s">
        <v>15</v>
      </c>
      <c r="I176" s="16"/>
      <c r="J176" s="16" t="s">
        <v>15</v>
      </c>
    </row>
    <row r="177" spans="1:11" ht="45" x14ac:dyDescent="0.25">
      <c r="A177" s="14" t="s">
        <v>163</v>
      </c>
      <c r="B177" s="9" t="s">
        <v>253</v>
      </c>
      <c r="C177" s="7" t="s">
        <v>78</v>
      </c>
      <c r="D177" s="16"/>
      <c r="E177" s="16"/>
      <c r="F177" s="16" t="s">
        <v>15</v>
      </c>
      <c r="G177" s="16"/>
      <c r="H177" s="16" t="s">
        <v>15</v>
      </c>
      <c r="I177" s="16"/>
      <c r="J177" s="16" t="s">
        <v>15</v>
      </c>
    </row>
    <row r="178" spans="1:11" ht="75" x14ac:dyDescent="0.25">
      <c r="A178" s="14" t="s">
        <v>165</v>
      </c>
      <c r="B178" s="9" t="s">
        <v>254</v>
      </c>
      <c r="C178" s="7" t="s">
        <v>78</v>
      </c>
      <c r="D178" s="16"/>
      <c r="E178" s="16"/>
      <c r="F178" s="16" t="s">
        <v>15</v>
      </c>
      <c r="G178" s="16"/>
      <c r="H178" s="16" t="s">
        <v>15</v>
      </c>
      <c r="I178" s="16"/>
      <c r="J178" s="16" t="s">
        <v>15</v>
      </c>
    </row>
    <row r="179" spans="1:11" ht="30" x14ac:dyDescent="0.25">
      <c r="A179" s="14" t="s">
        <v>167</v>
      </c>
      <c r="B179" s="9" t="s">
        <v>255</v>
      </c>
      <c r="C179" s="7" t="s">
        <v>78</v>
      </c>
      <c r="D179" s="16"/>
      <c r="E179" s="16"/>
      <c r="F179" s="16" t="s">
        <v>15</v>
      </c>
      <c r="G179" s="16"/>
      <c r="H179" s="16" t="s">
        <v>15</v>
      </c>
      <c r="I179" s="16"/>
      <c r="J179" s="16" t="s">
        <v>15</v>
      </c>
    </row>
    <row r="180" spans="1:11" ht="30" x14ac:dyDescent="0.25">
      <c r="A180" s="14" t="s">
        <v>169</v>
      </c>
      <c r="B180" s="9" t="s">
        <v>256</v>
      </c>
      <c r="C180" s="7" t="s">
        <v>257</v>
      </c>
      <c r="D180" s="16"/>
      <c r="E180" s="16"/>
      <c r="F180" s="16" t="s">
        <v>15</v>
      </c>
      <c r="G180" s="16"/>
      <c r="H180" s="16" t="s">
        <v>15</v>
      </c>
      <c r="I180" s="16"/>
      <c r="J180" s="16" t="s">
        <v>15</v>
      </c>
    </row>
    <row r="181" spans="1:11" ht="45" x14ac:dyDescent="0.25">
      <c r="A181" s="28" t="s">
        <v>258</v>
      </c>
      <c r="B181" s="38">
        <v>70</v>
      </c>
      <c r="C181" s="39" t="s">
        <v>30</v>
      </c>
      <c r="D181" s="27"/>
      <c r="E181" s="27"/>
      <c r="F181" s="27" t="s">
        <v>15</v>
      </c>
      <c r="G181" s="27"/>
      <c r="H181" s="27" t="s">
        <v>15</v>
      </c>
      <c r="I181" s="27"/>
      <c r="J181" s="27" t="s">
        <v>15</v>
      </c>
      <c r="K181" s="42"/>
    </row>
    <row r="182" spans="1:11" ht="30" x14ac:dyDescent="0.25">
      <c r="A182" s="14" t="s">
        <v>172</v>
      </c>
      <c r="B182" s="9" t="s">
        <v>259</v>
      </c>
      <c r="C182" s="7" t="s">
        <v>30</v>
      </c>
      <c r="D182" s="16"/>
      <c r="E182" s="16"/>
      <c r="F182" s="16" t="s">
        <v>15</v>
      </c>
      <c r="G182" s="16"/>
      <c r="H182" s="16" t="s">
        <v>15</v>
      </c>
      <c r="I182" s="16"/>
      <c r="J182" s="16" t="s">
        <v>15</v>
      </c>
    </row>
    <row r="183" spans="1:11" ht="30" x14ac:dyDescent="0.25">
      <c r="A183" s="14" t="s">
        <v>174</v>
      </c>
      <c r="B183" s="9" t="s">
        <v>260</v>
      </c>
      <c r="C183" s="7" t="s">
        <v>99</v>
      </c>
      <c r="D183" s="16"/>
      <c r="E183" s="16"/>
      <c r="F183" s="16" t="s">
        <v>15</v>
      </c>
      <c r="G183" s="16"/>
      <c r="H183" s="16" t="s">
        <v>15</v>
      </c>
      <c r="I183" s="16"/>
      <c r="J183" s="16" t="s">
        <v>15</v>
      </c>
    </row>
    <row r="184" spans="1:11" ht="75" x14ac:dyDescent="0.25">
      <c r="A184" s="14" t="s">
        <v>176</v>
      </c>
      <c r="B184" s="9">
        <v>71</v>
      </c>
      <c r="C184" s="7" t="s">
        <v>30</v>
      </c>
      <c r="D184" s="16"/>
      <c r="E184" s="16"/>
      <c r="F184" s="16" t="s">
        <v>15</v>
      </c>
      <c r="G184" s="16"/>
      <c r="H184" s="16" t="s">
        <v>15</v>
      </c>
      <c r="I184" s="16"/>
      <c r="J184" s="16" t="s">
        <v>15</v>
      </c>
    </row>
    <row r="185" spans="1:11" ht="30" x14ac:dyDescent="0.25">
      <c r="A185" s="14" t="s">
        <v>177</v>
      </c>
      <c r="B185" s="9" t="s">
        <v>261</v>
      </c>
      <c r="C185" s="7" t="s">
        <v>30</v>
      </c>
      <c r="D185" s="16"/>
      <c r="E185" s="16"/>
      <c r="F185" s="16" t="s">
        <v>15</v>
      </c>
      <c r="G185" s="16"/>
      <c r="H185" s="16" t="s">
        <v>15</v>
      </c>
      <c r="I185" s="16"/>
      <c r="J185" s="16" t="s">
        <v>15</v>
      </c>
    </row>
    <row r="186" spans="1:11" x14ac:dyDescent="0.25">
      <c r="A186" s="14" t="s">
        <v>262</v>
      </c>
      <c r="B186" s="9" t="s">
        <v>263</v>
      </c>
      <c r="C186" s="7" t="s">
        <v>99</v>
      </c>
      <c r="D186" s="16"/>
      <c r="E186" s="16"/>
      <c r="F186" s="16" t="s">
        <v>15</v>
      </c>
      <c r="G186" s="16"/>
      <c r="H186" s="16" t="s">
        <v>15</v>
      </c>
      <c r="I186" s="16"/>
      <c r="J186" s="16" t="s">
        <v>15</v>
      </c>
    </row>
    <row r="187" spans="1:11" ht="45" x14ac:dyDescent="0.25">
      <c r="A187" s="14" t="s">
        <v>219</v>
      </c>
      <c r="B187" s="9">
        <v>72</v>
      </c>
      <c r="C187" s="7" t="s">
        <v>15</v>
      </c>
      <c r="D187" s="16" t="s">
        <v>15</v>
      </c>
      <c r="E187" s="16" t="s">
        <v>15</v>
      </c>
      <c r="F187" s="16" t="s">
        <v>15</v>
      </c>
      <c r="G187" s="16" t="s">
        <v>15</v>
      </c>
      <c r="H187" s="16" t="s">
        <v>15</v>
      </c>
      <c r="I187" s="16" t="s">
        <v>15</v>
      </c>
      <c r="J187" s="16" t="s">
        <v>15</v>
      </c>
    </row>
    <row r="188" spans="1:11" ht="45" x14ac:dyDescent="0.25">
      <c r="A188" s="14" t="s">
        <v>220</v>
      </c>
      <c r="B188" s="9">
        <v>73</v>
      </c>
      <c r="C188" s="7" t="s">
        <v>30</v>
      </c>
      <c r="D188" s="16"/>
      <c r="E188" s="16"/>
      <c r="F188" s="16"/>
      <c r="G188" s="16"/>
      <c r="H188" s="16"/>
      <c r="I188" s="16"/>
      <c r="J188" s="16"/>
    </row>
    <row r="189" spans="1:11" ht="30" x14ac:dyDescent="0.25">
      <c r="A189" s="14" t="s">
        <v>182</v>
      </c>
      <c r="B189" s="9" t="s">
        <v>264</v>
      </c>
      <c r="C189" s="7" t="s">
        <v>30</v>
      </c>
      <c r="D189" s="16"/>
      <c r="E189" s="16"/>
      <c r="F189" s="16"/>
      <c r="G189" s="16"/>
      <c r="H189" s="16"/>
      <c r="I189" s="16"/>
      <c r="J189" s="16"/>
    </row>
    <row r="190" spans="1:11" ht="30" x14ac:dyDescent="0.25">
      <c r="A190" s="14" t="s">
        <v>184</v>
      </c>
      <c r="B190" s="9" t="s">
        <v>265</v>
      </c>
      <c r="C190" s="7" t="s">
        <v>99</v>
      </c>
      <c r="D190" s="16"/>
      <c r="E190" s="16"/>
      <c r="F190" s="16"/>
      <c r="G190" s="16"/>
      <c r="H190" s="16"/>
      <c r="I190" s="16"/>
      <c r="J190" s="16"/>
    </row>
    <row r="191" spans="1:11" ht="45" x14ac:dyDescent="0.25">
      <c r="A191" s="14" t="s">
        <v>223</v>
      </c>
      <c r="B191" s="9">
        <v>74</v>
      </c>
      <c r="C191" s="7" t="s">
        <v>112</v>
      </c>
      <c r="D191" s="16"/>
      <c r="E191" s="16"/>
      <c r="F191" s="16"/>
      <c r="G191" s="16"/>
      <c r="H191" s="16"/>
      <c r="I191" s="16"/>
      <c r="J191" s="16"/>
    </row>
    <row r="192" spans="1:11" ht="30" x14ac:dyDescent="0.25">
      <c r="A192" s="14" t="s">
        <v>188</v>
      </c>
      <c r="B192" s="9" t="s">
        <v>266</v>
      </c>
      <c r="C192" s="7" t="s">
        <v>112</v>
      </c>
      <c r="D192" s="16"/>
      <c r="E192" s="16"/>
      <c r="F192" s="16"/>
      <c r="G192" s="16"/>
      <c r="H192" s="16"/>
      <c r="I192" s="16"/>
      <c r="J192" s="16"/>
    </row>
    <row r="193" spans="1:10" ht="30" x14ac:dyDescent="0.25">
      <c r="A193" s="14" t="s">
        <v>190</v>
      </c>
      <c r="B193" s="9" t="s">
        <v>267</v>
      </c>
      <c r="C193" s="7" t="s">
        <v>112</v>
      </c>
      <c r="D193" s="16"/>
      <c r="E193" s="16"/>
      <c r="F193" s="16"/>
      <c r="G193" s="16"/>
      <c r="H193" s="16"/>
      <c r="I193" s="16"/>
      <c r="J193" s="16"/>
    </row>
    <row r="194" spans="1:10" x14ac:dyDescent="0.25">
      <c r="A194" s="14" t="s">
        <v>268</v>
      </c>
      <c r="B194" s="9">
        <v>75</v>
      </c>
      <c r="C194" s="7" t="s">
        <v>15</v>
      </c>
      <c r="D194" s="16" t="s">
        <v>15</v>
      </c>
      <c r="E194" s="16" t="s">
        <v>15</v>
      </c>
      <c r="F194" s="16" t="s">
        <v>15</v>
      </c>
      <c r="G194" s="16" t="s">
        <v>15</v>
      </c>
      <c r="H194" s="16" t="s">
        <v>15</v>
      </c>
      <c r="I194" s="16" t="s">
        <v>15</v>
      </c>
      <c r="J194" s="16" t="s">
        <v>15</v>
      </c>
    </row>
    <row r="195" spans="1:10" ht="30" x14ac:dyDescent="0.25">
      <c r="A195" s="14" t="s">
        <v>192</v>
      </c>
      <c r="B195" s="9">
        <v>76</v>
      </c>
      <c r="C195" s="7" t="s">
        <v>119</v>
      </c>
      <c r="D195" s="16"/>
      <c r="E195" s="16"/>
      <c r="F195" s="16"/>
      <c r="G195" s="16"/>
      <c r="H195" s="16"/>
      <c r="I195" s="16"/>
      <c r="J195" s="16"/>
    </row>
    <row r="196" spans="1:10" ht="45" x14ac:dyDescent="0.25">
      <c r="A196" s="14" t="s">
        <v>193</v>
      </c>
      <c r="B196" s="9">
        <v>77</v>
      </c>
      <c r="C196" s="7" t="s">
        <v>30</v>
      </c>
      <c r="D196" s="16"/>
      <c r="E196" s="16"/>
      <c r="F196" s="16"/>
      <c r="G196" s="16"/>
      <c r="H196" s="16"/>
      <c r="I196" s="16"/>
      <c r="J196" s="16"/>
    </row>
    <row r="197" spans="1:10" ht="45" x14ac:dyDescent="0.25">
      <c r="A197" s="14" t="s">
        <v>194</v>
      </c>
      <c r="B197" s="9">
        <v>78</v>
      </c>
      <c r="C197" s="7" t="s">
        <v>112</v>
      </c>
      <c r="D197" s="16"/>
      <c r="E197" s="16"/>
      <c r="F197" s="16"/>
      <c r="G197" s="16"/>
      <c r="H197" s="16"/>
      <c r="I197" s="16"/>
      <c r="J197" s="16"/>
    </row>
    <row r="198" spans="1:10" x14ac:dyDescent="0.25">
      <c r="A198" s="14" t="s">
        <v>269</v>
      </c>
      <c r="B198" s="9">
        <v>79</v>
      </c>
      <c r="C198" s="7"/>
      <c r="D198" s="16" t="s">
        <v>15</v>
      </c>
      <c r="E198" s="16" t="s">
        <v>15</v>
      </c>
      <c r="F198" s="16" t="s">
        <v>15</v>
      </c>
      <c r="G198" s="16"/>
      <c r="H198" s="16" t="s">
        <v>15</v>
      </c>
      <c r="I198" s="16"/>
      <c r="J198" s="16" t="s">
        <v>15</v>
      </c>
    </row>
    <row r="199" spans="1:10" x14ac:dyDescent="0.25">
      <c r="A199" s="14" t="s">
        <v>270</v>
      </c>
      <c r="B199" s="9">
        <v>80</v>
      </c>
      <c r="C199" s="7"/>
      <c r="D199" s="16" t="s">
        <v>15</v>
      </c>
      <c r="E199" s="16" t="s">
        <v>15</v>
      </c>
      <c r="F199" s="16">
        <f>F8+F35</f>
        <v>20499.34</v>
      </c>
      <c r="G199" s="32">
        <f>G36</f>
        <v>55167.14</v>
      </c>
      <c r="H199" s="16">
        <f>H8+H35</f>
        <v>2820709</v>
      </c>
      <c r="I199" s="32">
        <f>I36</f>
        <v>7420035.8999999994</v>
      </c>
      <c r="J199" s="16" t="s">
        <v>271</v>
      </c>
    </row>
    <row r="201" spans="1:10" x14ac:dyDescent="0.25">
      <c r="A201" s="43"/>
      <c r="B201" s="44"/>
    </row>
    <row r="202" spans="1:10" ht="78" customHeight="1" x14ac:dyDescent="0.25">
      <c r="A202" s="70" t="s">
        <v>272</v>
      </c>
      <c r="B202" s="70"/>
      <c r="C202" s="70"/>
      <c r="D202" s="70"/>
      <c r="E202" s="70"/>
      <c r="F202" s="70"/>
      <c r="G202" s="70"/>
      <c r="H202" s="70"/>
      <c r="I202" s="70"/>
      <c r="J202" s="70"/>
    </row>
    <row r="203" spans="1:10" ht="57.75" customHeight="1" x14ac:dyDescent="0.25">
      <c r="A203" s="70" t="s">
        <v>273</v>
      </c>
      <c r="B203" s="70"/>
      <c r="C203" s="70"/>
      <c r="D203" s="70"/>
      <c r="E203" s="70"/>
      <c r="F203" s="70"/>
      <c r="G203" s="70"/>
      <c r="H203" s="70"/>
      <c r="I203" s="70"/>
      <c r="J203" s="70"/>
    </row>
    <row r="204" spans="1:10" ht="40.5" customHeight="1" x14ac:dyDescent="0.25">
      <c r="A204" s="70" t="s">
        <v>274</v>
      </c>
      <c r="B204" s="70"/>
      <c r="C204" s="70"/>
      <c r="D204" s="70"/>
      <c r="E204" s="70"/>
      <c r="F204" s="70"/>
      <c r="G204" s="70"/>
      <c r="H204" s="70"/>
      <c r="I204" s="70"/>
      <c r="J204" s="70"/>
    </row>
    <row r="205" spans="1:10" ht="15" customHeight="1" x14ac:dyDescent="0.25">
      <c r="A205" s="70" t="s">
        <v>275</v>
      </c>
      <c r="B205" s="70"/>
      <c r="C205" s="70"/>
      <c r="D205" s="70"/>
      <c r="E205" s="70"/>
      <c r="F205" s="70"/>
      <c r="G205" s="70"/>
      <c r="H205" s="70"/>
      <c r="I205" s="70"/>
      <c r="J205" s="70"/>
    </row>
    <row r="206" spans="1:10" ht="42" customHeight="1" x14ac:dyDescent="0.25">
      <c r="A206" s="70" t="s">
        <v>276</v>
      </c>
      <c r="B206" s="70"/>
      <c r="C206" s="70"/>
      <c r="D206" s="70"/>
      <c r="E206" s="70"/>
      <c r="F206" s="70"/>
      <c r="G206" s="70"/>
      <c r="H206" s="70"/>
      <c r="I206" s="70"/>
      <c r="J206" s="70"/>
    </row>
    <row r="207" spans="1:10" ht="54.75" customHeight="1" x14ac:dyDescent="0.25">
      <c r="A207" s="70" t="s">
        <v>277</v>
      </c>
      <c r="B207" s="70"/>
      <c r="C207" s="70"/>
      <c r="D207" s="70"/>
      <c r="E207" s="70"/>
      <c r="F207" s="70"/>
      <c r="G207" s="70"/>
      <c r="H207" s="70"/>
      <c r="I207" s="70"/>
      <c r="J207" s="70"/>
    </row>
    <row r="208" spans="1:10" ht="15" customHeight="1" x14ac:dyDescent="0.25">
      <c r="A208" s="70" t="s">
        <v>278</v>
      </c>
      <c r="B208" s="70"/>
      <c r="C208" s="70"/>
      <c r="D208" s="70"/>
      <c r="E208" s="70"/>
      <c r="F208" s="70"/>
      <c r="G208" s="70"/>
      <c r="H208" s="70"/>
      <c r="I208" s="70"/>
      <c r="J208" s="70"/>
    </row>
    <row r="209" spans="1:10" ht="39" customHeight="1" x14ac:dyDescent="0.25">
      <c r="A209" s="70" t="s">
        <v>279</v>
      </c>
      <c r="B209" s="70"/>
      <c r="C209" s="70"/>
      <c r="D209" s="70"/>
      <c r="E209" s="70"/>
      <c r="F209" s="70"/>
      <c r="G209" s="70"/>
      <c r="H209" s="70"/>
      <c r="I209" s="70"/>
      <c r="J209" s="70"/>
    </row>
    <row r="210" spans="1:10" ht="41.25" customHeight="1" x14ac:dyDescent="0.25">
      <c r="A210" s="70" t="s">
        <v>280</v>
      </c>
      <c r="B210" s="70"/>
      <c r="C210" s="70"/>
      <c r="D210" s="70"/>
      <c r="E210" s="70"/>
      <c r="F210" s="70"/>
      <c r="G210" s="70"/>
      <c r="H210" s="70"/>
      <c r="I210" s="70"/>
      <c r="J210" s="70"/>
    </row>
    <row r="211" spans="1:10" ht="51" customHeight="1" x14ac:dyDescent="0.25">
      <c r="A211" s="70" t="s">
        <v>281</v>
      </c>
      <c r="B211" s="70"/>
      <c r="C211" s="70"/>
      <c r="D211" s="70"/>
      <c r="E211" s="70"/>
      <c r="F211" s="70"/>
      <c r="G211" s="70"/>
      <c r="H211" s="70"/>
      <c r="I211" s="70"/>
      <c r="J211" s="70"/>
    </row>
  </sheetData>
  <sheetProtection selectLockedCells="1" selectUnlockedCells="1"/>
  <mergeCells count="30">
    <mergeCell ref="A209:J209"/>
    <mergeCell ref="A210:J210"/>
    <mergeCell ref="A211:J211"/>
    <mergeCell ref="A202:J202"/>
    <mergeCell ref="A203:J203"/>
    <mergeCell ref="A204:J204"/>
    <mergeCell ref="A205:J205"/>
    <mergeCell ref="A206:J206"/>
    <mergeCell ref="A207:J207"/>
    <mergeCell ref="G80:G81"/>
    <mergeCell ref="H80:H81"/>
    <mergeCell ref="I80:I81"/>
    <mergeCell ref="J80:J81"/>
    <mergeCell ref="A208:J208"/>
    <mergeCell ref="B80:B81"/>
    <mergeCell ref="C80:C81"/>
    <mergeCell ref="D80:D81"/>
    <mergeCell ref="E80:E81"/>
    <mergeCell ref="F80:F81"/>
    <mergeCell ref="A3:J3"/>
    <mergeCell ref="A4:A6"/>
    <mergeCell ref="B4:B6"/>
    <mergeCell ref="C4:C6"/>
    <mergeCell ref="D4:D6"/>
    <mergeCell ref="E4:E6"/>
    <mergeCell ref="F4:G4"/>
    <mergeCell ref="H4:J4"/>
    <mergeCell ref="F5:G5"/>
    <mergeCell ref="H5:I5"/>
    <mergeCell ref="J5:J6"/>
  </mergeCells>
  <printOptions horizontalCentered="1"/>
  <pageMargins left="0.2" right="0.2" top="0.2" bottom="0.2" header="0.51181102362204722" footer="0.51181102362204722"/>
  <pageSetup paperSize="8" scale="72" firstPageNumber="0" fitToHeight="0"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Прил_2</vt:lpstr>
      <vt:lpstr>Прил_2!Excel_BuiltIn_Print_Titles</vt:lpstr>
      <vt:lpstr>Прил_2!Заголовки_для_печати</vt:lpstr>
      <vt:lpstr>Прил_2!Область_печати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kazanceva</dc:creator>
  <cp:lastModifiedBy>kazanceva</cp:lastModifiedBy>
  <dcterms:created xsi:type="dcterms:W3CDTF">2023-05-22T03:02:34Z</dcterms:created>
  <dcterms:modified xsi:type="dcterms:W3CDTF">2023-12-14T03:31:58Z</dcterms:modified>
</cp:coreProperties>
</file>